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00" windowHeight="4440"/>
  </bookViews>
  <sheets>
    <sheet name="فرم محاسبات مالي طرح توجيهي" sheetId="1" r:id="rId1"/>
    <sheet name="Sheet1" sheetId="2" r:id="rId2"/>
  </sheets>
  <definedNames>
    <definedName name="_xlnm.Print_Area" localSheetId="0">'فرم محاسبات مالي طرح توجيهي'!$A$1:$H$240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G34" i="1" l="1"/>
  <c r="G35" i="1"/>
  <c r="G36" i="1"/>
  <c r="G37" i="1"/>
  <c r="G38" i="1"/>
  <c r="G39" i="1"/>
  <c r="G40" i="1"/>
  <c r="G41" i="1"/>
  <c r="G42" i="1"/>
  <c r="G33" i="1"/>
  <c r="H158" i="1" l="1"/>
  <c r="H157" i="1"/>
  <c r="H156" i="1"/>
  <c r="H155" i="1"/>
  <c r="H154" i="1"/>
  <c r="H153" i="1"/>
  <c r="H152" i="1"/>
  <c r="H151" i="1"/>
  <c r="H150" i="1"/>
  <c r="H149" i="1"/>
  <c r="G145" i="1"/>
  <c r="G144" i="1"/>
  <c r="G143" i="1"/>
  <c r="G142" i="1"/>
  <c r="G141" i="1"/>
  <c r="G132" i="1"/>
  <c r="G131" i="1"/>
  <c r="G130" i="1"/>
  <c r="G129" i="1"/>
  <c r="G128" i="1"/>
  <c r="G113" i="1"/>
  <c r="G112" i="1"/>
  <c r="G114" i="1"/>
  <c r="G117" i="1"/>
  <c r="G116" i="1"/>
  <c r="G115" i="1"/>
  <c r="G111" i="1"/>
  <c r="G110" i="1"/>
  <c r="G109" i="1"/>
  <c r="G55" i="1"/>
  <c r="G54" i="1"/>
  <c r="G53" i="1"/>
  <c r="G52" i="1"/>
  <c r="G51" i="1"/>
  <c r="G50" i="1"/>
  <c r="G49" i="1"/>
  <c r="G48" i="1"/>
  <c r="G47" i="1"/>
  <c r="G46" i="1"/>
  <c r="G29" i="1"/>
  <c r="G28" i="1"/>
  <c r="G27" i="1"/>
  <c r="G26" i="1"/>
  <c r="G25" i="1"/>
  <c r="G24" i="1"/>
  <c r="G23" i="1"/>
  <c r="G22" i="1"/>
  <c r="G21" i="1"/>
  <c r="G20" i="1"/>
  <c r="F191" i="1"/>
  <c r="F192" i="1"/>
  <c r="F193" i="1"/>
  <c r="F194" i="1"/>
  <c r="F195" i="1"/>
  <c r="F4" i="1" l="1"/>
  <c r="E79" i="1" s="1"/>
  <c r="G97" i="1" l="1"/>
  <c r="G14" i="1"/>
  <c r="G15" i="1" l="1"/>
  <c r="G227" i="1" l="1"/>
  <c r="G229" i="1"/>
  <c r="G230" i="1"/>
  <c r="G231" i="1"/>
  <c r="G232" i="1"/>
  <c r="G233" i="1"/>
  <c r="G234" i="1"/>
  <c r="G228" i="1"/>
  <c r="B233" i="1"/>
  <c r="B232" i="1"/>
  <c r="B231" i="1"/>
  <c r="B230" i="1"/>
  <c r="B229" i="1"/>
  <c r="B228" i="1"/>
  <c r="B227" i="1"/>
  <c r="B213" i="1"/>
  <c r="D167" i="1"/>
  <c r="D166" i="1"/>
  <c r="D165" i="1"/>
  <c r="D164" i="1"/>
  <c r="D163" i="1"/>
  <c r="G96" i="1"/>
  <c r="G98" i="1"/>
  <c r="G99" i="1"/>
  <c r="G100" i="1"/>
  <c r="G101" i="1"/>
  <c r="G102" i="1"/>
  <c r="G103" i="1"/>
  <c r="G104" i="1"/>
  <c r="G95" i="1"/>
  <c r="D85" i="1"/>
  <c r="D84" i="1"/>
  <c r="D83" i="1"/>
  <c r="D82" i="1"/>
  <c r="D81" i="1"/>
  <c r="D80" i="1"/>
  <c r="D79" i="1"/>
  <c r="E76" i="1"/>
  <c r="F199" i="1" s="1"/>
  <c r="E66" i="1"/>
  <c r="G8" i="1"/>
  <c r="G9" i="1"/>
  <c r="G10" i="1"/>
  <c r="G11" i="1"/>
  <c r="G12" i="1"/>
  <c r="G13" i="1"/>
  <c r="G16" i="1"/>
  <c r="G7" i="1"/>
  <c r="E85" i="1" l="1"/>
  <c r="F233" i="1"/>
  <c r="E84" i="1"/>
  <c r="E127" i="1"/>
  <c r="G127" i="1" s="1"/>
  <c r="E140" i="1"/>
  <c r="G140" i="1" s="1"/>
  <c r="F196" i="1"/>
  <c r="F200" i="1" s="1"/>
  <c r="H159" i="1"/>
  <c r="D180" i="1" s="1"/>
  <c r="G105" i="1"/>
  <c r="D178" i="1" s="1"/>
  <c r="G118" i="1"/>
  <c r="G119" i="1" s="1"/>
  <c r="G30" i="1"/>
  <c r="E81" i="1" s="1"/>
  <c r="G43" i="1"/>
  <c r="G17" i="1"/>
  <c r="E80" i="1" s="1"/>
  <c r="G56" i="1"/>
  <c r="F201" i="1" l="1"/>
  <c r="D204" i="1"/>
  <c r="D229" i="1"/>
  <c r="F229" i="1"/>
  <c r="D227" i="1"/>
  <c r="F227" i="1"/>
  <c r="D233" i="1"/>
  <c r="H233" i="1" s="1"/>
  <c r="D208" i="1"/>
  <c r="E83" i="1"/>
  <c r="E139" i="1"/>
  <c r="G139" i="1" s="1"/>
  <c r="E126" i="1"/>
  <c r="G126" i="1" s="1"/>
  <c r="E82" i="1"/>
  <c r="E124" i="1"/>
  <c r="G124" i="1" s="1"/>
  <c r="E137" i="1"/>
  <c r="G137" i="1" s="1"/>
  <c r="E138" i="1"/>
  <c r="G138" i="1" s="1"/>
  <c r="E125" i="1"/>
  <c r="G125" i="1" s="1"/>
  <c r="E136" i="1"/>
  <c r="G136" i="1" s="1"/>
  <c r="E123" i="1"/>
  <c r="G123" i="1" s="1"/>
  <c r="E163" i="1"/>
  <c r="E167" i="1"/>
  <c r="G120" i="1"/>
  <c r="D179" i="1" s="1"/>
  <c r="D183" i="1" s="1"/>
  <c r="E89" i="1" l="1"/>
  <c r="E90" i="1" s="1"/>
  <c r="E91" i="1" s="1"/>
  <c r="D186" i="1" s="1"/>
  <c r="D232" i="1"/>
  <c r="D207" i="1"/>
  <c r="F232" i="1"/>
  <c r="H229" i="1"/>
  <c r="H227" i="1"/>
  <c r="G133" i="1"/>
  <c r="E165" i="1" s="1"/>
  <c r="G146" i="1"/>
  <c r="E166" i="1" s="1"/>
  <c r="D228" i="1"/>
  <c r="F228" i="1"/>
  <c r="D187" i="1"/>
  <c r="E164" i="1"/>
  <c r="D188" i="1" l="1"/>
  <c r="H232" i="1"/>
  <c r="D216" i="1"/>
  <c r="E173" i="1"/>
  <c r="E174" i="1" s="1"/>
  <c r="F230" i="1"/>
  <c r="D230" i="1"/>
  <c r="F231" i="1"/>
  <c r="D231" i="1"/>
  <c r="H228" i="1"/>
  <c r="H230" i="1" l="1"/>
  <c r="H231" i="1"/>
  <c r="D234" i="1"/>
  <c r="F234" i="1"/>
  <c r="F235" i="1" s="1"/>
  <c r="E175" i="1"/>
  <c r="D205" i="1" s="1"/>
  <c r="D206" i="1" s="1"/>
  <c r="D209" i="1" s="1"/>
  <c r="D213" i="1" s="1"/>
  <c r="D214" i="1" l="1"/>
  <c r="D215" i="1" s="1"/>
  <c r="D217" i="1" s="1"/>
  <c r="H234" i="1"/>
  <c r="H235" i="1" s="1"/>
  <c r="D235" i="1"/>
  <c r="D237" i="1" s="1"/>
  <c r="D223" i="1" l="1"/>
  <c r="E220" i="1"/>
  <c r="E221" i="1" s="1"/>
</calcChain>
</file>

<file path=xl/sharedStrings.xml><?xml version="1.0" encoding="utf-8"?>
<sst xmlns="http://schemas.openxmlformats.org/spreadsheetml/2006/main" count="222" uniqueCount="130">
  <si>
    <t>سرمایه گذاری ثابت</t>
  </si>
  <si>
    <t>متراژ (متر مربع)</t>
  </si>
  <si>
    <t>هزینه واحد (هزار ریال)</t>
  </si>
  <si>
    <t>هزینه کل (میلیون ریال)</t>
  </si>
  <si>
    <t>ردیف</t>
  </si>
  <si>
    <t>شرح</t>
  </si>
  <si>
    <t>زیربنا (m2)</t>
  </si>
  <si>
    <t>جمع :</t>
  </si>
  <si>
    <t>تعداد</t>
  </si>
  <si>
    <t>جمع کل سرمایه گذاری ثابت</t>
  </si>
  <si>
    <t xml:space="preserve"> زمین</t>
  </si>
  <si>
    <t>ساختمان</t>
  </si>
  <si>
    <t>تاسیسات</t>
  </si>
  <si>
    <t>وسایل نقلیه</t>
  </si>
  <si>
    <t>تاسیسات اداری</t>
  </si>
  <si>
    <t>هزینه های قبل از بهره برداری</t>
  </si>
  <si>
    <t>جمع کل:</t>
  </si>
  <si>
    <t>هزینه های جاری</t>
  </si>
  <si>
    <t>مواد اولیه و نهاده ای تولید</t>
  </si>
  <si>
    <t>مصرف سالانه (1000 کیلوگرم)</t>
  </si>
  <si>
    <t>حقوق و دستمزد</t>
  </si>
  <si>
    <t>تعداد - نفر</t>
  </si>
  <si>
    <t>حقوق ماهیانه</t>
  </si>
  <si>
    <t>هزینه نگهداری و تعمیرات</t>
  </si>
  <si>
    <t>ارزش دارایی</t>
  </si>
  <si>
    <t>نرخ</t>
  </si>
  <si>
    <t>هزینه استهلاک</t>
  </si>
  <si>
    <t>ساختمان و محوطه</t>
  </si>
  <si>
    <t>سوخت و انرژی</t>
  </si>
  <si>
    <t>واحد</t>
  </si>
  <si>
    <t>مصرف سالانه</t>
  </si>
  <si>
    <t>جمع هزینه های جاری طرح</t>
  </si>
  <si>
    <t>سرمایه در گردش</t>
  </si>
  <si>
    <t>هزینه (میلیون ریال)</t>
  </si>
  <si>
    <t>مواد اولیه</t>
  </si>
  <si>
    <t>14 ماه</t>
  </si>
  <si>
    <t>جمع کل سرمایه گذاری طرح</t>
  </si>
  <si>
    <t>سرمایه ثابت</t>
  </si>
  <si>
    <t>فروش</t>
  </si>
  <si>
    <t>برآورد هزینه های عملیاتی و غیر عملیاتی</t>
  </si>
  <si>
    <t>پیش بینی مالی طرح</t>
  </si>
  <si>
    <t>درآمد (فروش)</t>
  </si>
  <si>
    <t>قیمت تمام شده محصول</t>
  </si>
  <si>
    <t>سود ناویژه</t>
  </si>
  <si>
    <t>هزینه اداری و فورش</t>
  </si>
  <si>
    <t>استهلاک هزینه های قبل از بهره برداری</t>
  </si>
  <si>
    <t>سود ویژه قبل از کسر مالیات</t>
  </si>
  <si>
    <t>محاسبه دوره بازگشت سرمایه</t>
  </si>
  <si>
    <t>استهلاک</t>
  </si>
  <si>
    <t>جریان نقدی</t>
  </si>
  <si>
    <t>سود پس از کسر مالیات (سود ویژه)</t>
  </si>
  <si>
    <t>دوره برگشت سرمایه</t>
  </si>
  <si>
    <t>سال</t>
  </si>
  <si>
    <t>ماه</t>
  </si>
  <si>
    <t>نرخ بازدهی سرمایه (درصد)</t>
  </si>
  <si>
    <t>محاسبه نقطه سربه سر</t>
  </si>
  <si>
    <t>مبلغ</t>
  </si>
  <si>
    <t>درصد</t>
  </si>
  <si>
    <t>پیش بینی نشده</t>
  </si>
  <si>
    <t>جمع</t>
  </si>
  <si>
    <t>نقطه سر به سر تولید (میلیون ریال)</t>
  </si>
  <si>
    <t xml:space="preserve">پیش بینی نشده </t>
  </si>
  <si>
    <t xml:space="preserve"> حق بیمه سهم کارفرما</t>
  </si>
  <si>
    <t xml:space="preserve">استهلاک هزینه های قبل از بهره برداری </t>
  </si>
  <si>
    <t>هزینه های فروش و اداری و بسته بندی</t>
  </si>
  <si>
    <t>نرخ مالیات</t>
  </si>
  <si>
    <t>مالیات</t>
  </si>
  <si>
    <t>درآمدکل (میلیون ریال)</t>
  </si>
  <si>
    <t>نظر به تصاعدی بودن قیمت ها ٬ میانگین ضرایب در نظر گرفته شده است</t>
  </si>
  <si>
    <t>ميليون ریال</t>
  </si>
  <si>
    <t>هزینه متغیر ( ميليون ريال )</t>
  </si>
  <si>
    <t>هزینه ثابت ( ميليون ريال )</t>
  </si>
  <si>
    <t>هزینه ( ميليون ريال )</t>
  </si>
  <si>
    <t>میزان تولید (مترمربع)</t>
  </si>
  <si>
    <t>ماشین آلات كارگاهي(صنعتي)</t>
  </si>
  <si>
    <t>وسایل نقلیه(هزينه هاي حمل و نقل)</t>
  </si>
  <si>
    <t>ارزش هر مترمربع(هزارریال)</t>
  </si>
  <si>
    <t>هزینه واحد(هزار ريال)</t>
  </si>
  <si>
    <t xml:space="preserve">مدیریت </t>
  </si>
  <si>
    <t xml:space="preserve">نمازخانه </t>
  </si>
  <si>
    <t xml:space="preserve">سرویس بهداشتی </t>
  </si>
  <si>
    <t xml:space="preserve">بازارچه صنایع دستی </t>
  </si>
  <si>
    <t>سوله نمایشگاه بین المللی</t>
  </si>
  <si>
    <t xml:space="preserve">رستوران </t>
  </si>
  <si>
    <t xml:space="preserve">کافی شاپ </t>
  </si>
  <si>
    <t xml:space="preserve">هتل </t>
  </si>
  <si>
    <t>آمفی تئاتر روباز</t>
  </si>
  <si>
    <t xml:space="preserve">تاسیسات </t>
  </si>
  <si>
    <t>تلفن</t>
  </si>
  <si>
    <t xml:space="preserve">وانت </t>
  </si>
  <si>
    <t xml:space="preserve">بیل مکانیکی </t>
  </si>
  <si>
    <t xml:space="preserve">انواع ماشین آلات نگهداری فضای سبز </t>
  </si>
  <si>
    <t xml:space="preserve">خاکبرداری </t>
  </si>
  <si>
    <t xml:space="preserve">خاکریزی </t>
  </si>
  <si>
    <t xml:space="preserve">حفر کانال </t>
  </si>
  <si>
    <t xml:space="preserve">زهکشی </t>
  </si>
  <si>
    <t xml:space="preserve">کمپرسی </t>
  </si>
  <si>
    <t xml:space="preserve">حمل و نقل ماسه و شن </t>
  </si>
  <si>
    <t xml:space="preserve">مصالح ساختمانی </t>
  </si>
  <si>
    <t>برق و روشنایی</t>
  </si>
  <si>
    <t xml:space="preserve">آب و لوله کشی </t>
  </si>
  <si>
    <t>گاز و لوله کشی</t>
  </si>
  <si>
    <t>راه اصلی و دسترسی</t>
  </si>
  <si>
    <t>مدیر پارک</t>
  </si>
  <si>
    <t xml:space="preserve">پرسنل مالی، اداری </t>
  </si>
  <si>
    <t xml:space="preserve">حسابدار </t>
  </si>
  <si>
    <t>پرسنل پذیرش</t>
  </si>
  <si>
    <t>کارگر خدمات</t>
  </si>
  <si>
    <t>نگهبان</t>
  </si>
  <si>
    <t xml:space="preserve">دستگاه کپی </t>
  </si>
  <si>
    <t xml:space="preserve">میز اداری </t>
  </si>
  <si>
    <t xml:space="preserve">صندلی کارکنان </t>
  </si>
  <si>
    <t xml:space="preserve">کامپیوتر </t>
  </si>
  <si>
    <t xml:space="preserve">اسکنر </t>
  </si>
  <si>
    <t xml:space="preserve">آماده سازی </t>
  </si>
  <si>
    <t xml:space="preserve">محوطه سازی </t>
  </si>
  <si>
    <t xml:space="preserve">احداث فضای سبز </t>
  </si>
  <si>
    <t xml:space="preserve">حصار کشی </t>
  </si>
  <si>
    <t xml:space="preserve">ساحل سازی </t>
  </si>
  <si>
    <t xml:space="preserve">امکانات تفریحی ورزشی </t>
  </si>
  <si>
    <t xml:space="preserve">هزینه روشنایی </t>
  </si>
  <si>
    <t xml:space="preserve">سوخت ماشین آلات فنی </t>
  </si>
  <si>
    <t xml:space="preserve">ماشین آلات اداری </t>
  </si>
  <si>
    <t xml:space="preserve">هزینه گاز </t>
  </si>
  <si>
    <t xml:space="preserve">کیلو بایت </t>
  </si>
  <si>
    <t xml:space="preserve">لیتر </t>
  </si>
  <si>
    <t xml:space="preserve">شهربازی </t>
  </si>
  <si>
    <t xml:space="preserve">چمن ورزشی </t>
  </si>
  <si>
    <t xml:space="preserve">سوله نمایشگاهی </t>
  </si>
  <si>
    <t xml:space="preserve">تفریحات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</si>
</sst>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9" fontId="1" fillId="2" borderId="41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readingOrder="2"/>
    </xf>
    <xf numFmtId="0" fontId="5" fillId="3" borderId="45" xfId="0" applyFont="1" applyFill="1" applyBorder="1" applyAlignment="1">
      <alignment horizontal="center" vertical="center" wrapText="1" readingOrder="2"/>
    </xf>
    <xf numFmtId="0" fontId="5" fillId="0" borderId="45" xfId="0" applyFont="1" applyBorder="1" applyAlignment="1">
      <alignment horizontal="center" vertical="center" readingOrder="2"/>
    </xf>
    <xf numFmtId="0" fontId="5" fillId="3" borderId="45" xfId="0" applyFont="1" applyFill="1" applyBorder="1" applyAlignment="1">
      <alignment horizontal="center" vertical="center" readingOrder="2"/>
    </xf>
    <xf numFmtId="0" fontId="1" fillId="2" borderId="0" xfId="0" applyFont="1" applyFill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rightToLeft="1" tabSelected="1" view="pageBreakPreview" topLeftCell="A215" zoomScaleNormal="115" zoomScaleSheetLayoutView="100" workbookViewId="0">
      <selection activeCell="K215" sqref="K215"/>
    </sheetView>
  </sheetViews>
  <sheetFormatPr defaultColWidth="9" defaultRowHeight="15"/>
  <cols>
    <col min="1" max="1" width="8.85546875" style="11" customWidth="1"/>
    <col min="2" max="2" width="9.140625" style="10" customWidth="1"/>
    <col min="3" max="3" width="5.7109375" style="10" customWidth="1"/>
    <col min="4" max="4" width="28.7109375" style="11" customWidth="1"/>
    <col min="5" max="5" width="11.42578125" style="10" customWidth="1"/>
    <col min="6" max="6" width="12.42578125" style="10" customWidth="1"/>
    <col min="7" max="7" width="13.42578125" style="10" customWidth="1"/>
    <col min="8" max="8" width="15.28515625" style="10" customWidth="1"/>
    <col min="9" max="17" width="9" style="3"/>
    <col min="18" max="18" width="9.140625" style="3" customWidth="1"/>
    <col min="19" max="16384" width="9" style="3"/>
  </cols>
  <sheetData>
    <row r="1" spans="1:12" ht="4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thickBot="1">
      <c r="A2" s="1"/>
      <c r="B2" s="1" t="s">
        <v>10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30.75" thickTop="1">
      <c r="A3" s="1"/>
      <c r="B3" s="1"/>
      <c r="C3" s="4"/>
      <c r="D3" s="14" t="s">
        <v>1</v>
      </c>
      <c r="E3" s="15" t="s">
        <v>2</v>
      </c>
      <c r="F3" s="16" t="s">
        <v>3</v>
      </c>
      <c r="G3" s="1"/>
      <c r="H3" s="1"/>
      <c r="I3" s="2"/>
      <c r="J3" s="2"/>
      <c r="K3" s="2"/>
      <c r="L3" s="2"/>
    </row>
    <row r="4" spans="1:12" ht="24.95" customHeight="1" thickBot="1">
      <c r="A4" s="1"/>
      <c r="B4" s="1"/>
      <c r="C4" s="4"/>
      <c r="D4" s="17">
        <v>170000</v>
      </c>
      <c r="E4" s="18">
        <v>200000</v>
      </c>
      <c r="F4" s="19">
        <f>(D4*E4)/1000</f>
        <v>34000000</v>
      </c>
      <c r="G4" s="1"/>
      <c r="H4" s="1"/>
      <c r="I4" s="2"/>
      <c r="J4" s="2"/>
      <c r="K4" s="2"/>
      <c r="L4" s="2"/>
    </row>
    <row r="5" spans="1:12" ht="16.5" thickTop="1" thickBot="1">
      <c r="A5" s="1"/>
      <c r="B5" s="1" t="s">
        <v>11</v>
      </c>
      <c r="C5" s="1"/>
      <c r="D5" s="1"/>
      <c r="E5" s="1"/>
      <c r="F5" s="1"/>
      <c r="G5" s="1"/>
      <c r="H5" s="1"/>
      <c r="I5" s="2"/>
      <c r="J5" s="2"/>
      <c r="K5" s="2"/>
      <c r="L5" s="2"/>
    </row>
    <row r="6" spans="1:12" ht="42.75" customHeight="1" thickTop="1">
      <c r="A6" s="1"/>
      <c r="B6" s="1"/>
      <c r="C6" s="20" t="s">
        <v>4</v>
      </c>
      <c r="D6" s="21" t="s">
        <v>5</v>
      </c>
      <c r="E6" s="21" t="s">
        <v>6</v>
      </c>
      <c r="F6" s="21" t="s">
        <v>2</v>
      </c>
      <c r="G6" s="22" t="s">
        <v>3</v>
      </c>
      <c r="H6" s="1"/>
      <c r="I6" s="2"/>
      <c r="J6" s="2"/>
      <c r="K6" s="2"/>
      <c r="L6" s="2"/>
    </row>
    <row r="7" spans="1:12" ht="24.95" customHeight="1">
      <c r="A7" s="1"/>
      <c r="B7" s="1"/>
      <c r="C7" s="23">
        <v>1</v>
      </c>
      <c r="D7" s="12" t="s">
        <v>78</v>
      </c>
      <c r="E7" s="12">
        <v>370</v>
      </c>
      <c r="F7" s="12">
        <v>5000000</v>
      </c>
      <c r="G7" s="24">
        <f>(E7*F7)/1000</f>
        <v>1850000</v>
      </c>
      <c r="H7" s="1"/>
      <c r="I7" s="2"/>
      <c r="J7" s="2"/>
      <c r="K7" s="2"/>
      <c r="L7" s="2"/>
    </row>
    <row r="8" spans="1:12" ht="24.95" customHeight="1">
      <c r="A8" s="1"/>
      <c r="B8" s="1"/>
      <c r="C8" s="23">
        <v>2</v>
      </c>
      <c r="D8" s="12" t="s">
        <v>79</v>
      </c>
      <c r="E8" s="12">
        <v>140</v>
      </c>
      <c r="F8" s="12">
        <v>4500000</v>
      </c>
      <c r="G8" s="24">
        <f t="shared" ref="G8:G16" si="0">(E8*F8)/1000</f>
        <v>630000</v>
      </c>
      <c r="H8" s="1"/>
      <c r="I8" s="2"/>
      <c r="J8" s="2"/>
      <c r="K8" s="2"/>
      <c r="L8" s="2"/>
    </row>
    <row r="9" spans="1:12" ht="24.95" customHeight="1">
      <c r="A9" s="1"/>
      <c r="B9" s="1"/>
      <c r="C9" s="23">
        <v>3</v>
      </c>
      <c r="D9" s="12" t="s">
        <v>80</v>
      </c>
      <c r="E9" s="12">
        <v>150</v>
      </c>
      <c r="F9" s="12">
        <v>5000000</v>
      </c>
      <c r="G9" s="24">
        <f t="shared" si="0"/>
        <v>750000</v>
      </c>
      <c r="H9" s="1"/>
      <c r="I9" s="2"/>
      <c r="J9" s="2"/>
      <c r="K9" s="2"/>
      <c r="L9" s="2"/>
    </row>
    <row r="10" spans="1:12" ht="24.95" customHeight="1">
      <c r="A10" s="1"/>
      <c r="B10" s="1"/>
      <c r="C10" s="23">
        <v>4</v>
      </c>
      <c r="D10" s="12" t="s">
        <v>81</v>
      </c>
      <c r="E10" s="12">
        <v>2000</v>
      </c>
      <c r="F10" s="12">
        <v>2500000</v>
      </c>
      <c r="G10" s="24">
        <f t="shared" si="0"/>
        <v>5000000</v>
      </c>
      <c r="H10" s="1"/>
      <c r="I10" s="2"/>
      <c r="J10" s="2"/>
      <c r="K10" s="2"/>
      <c r="L10" s="2"/>
    </row>
    <row r="11" spans="1:12" ht="24.95" customHeight="1">
      <c r="A11" s="1"/>
      <c r="B11" s="1"/>
      <c r="C11" s="23">
        <v>5</v>
      </c>
      <c r="D11" s="12" t="s">
        <v>82</v>
      </c>
      <c r="E11" s="12">
        <v>2000</v>
      </c>
      <c r="F11" s="12">
        <v>6500000</v>
      </c>
      <c r="G11" s="24">
        <f t="shared" si="0"/>
        <v>13000000</v>
      </c>
      <c r="H11" s="1"/>
      <c r="I11" s="2"/>
      <c r="J11" s="2"/>
      <c r="K11" s="2"/>
      <c r="L11" s="2"/>
    </row>
    <row r="12" spans="1:12" ht="24.95" customHeight="1">
      <c r="A12" s="1"/>
      <c r="B12" s="1"/>
      <c r="C12" s="23">
        <v>6</v>
      </c>
      <c r="D12" s="12" t="s">
        <v>83</v>
      </c>
      <c r="E12" s="12">
        <v>3100</v>
      </c>
      <c r="F12" s="12">
        <v>6000000</v>
      </c>
      <c r="G12" s="24">
        <f t="shared" si="0"/>
        <v>18600000</v>
      </c>
      <c r="H12" s="1"/>
      <c r="I12" s="2"/>
      <c r="J12" s="2"/>
      <c r="K12" s="2"/>
      <c r="L12" s="2"/>
    </row>
    <row r="13" spans="1:12" ht="24.95" customHeight="1">
      <c r="A13" s="1"/>
      <c r="B13" s="1"/>
      <c r="C13" s="23">
        <v>7</v>
      </c>
      <c r="D13" s="12" t="s">
        <v>84</v>
      </c>
      <c r="E13" s="12">
        <v>250</v>
      </c>
      <c r="F13" s="12">
        <v>6000000</v>
      </c>
      <c r="G13" s="24">
        <f t="shared" si="0"/>
        <v>1500000</v>
      </c>
      <c r="H13" s="1"/>
      <c r="I13" s="2"/>
      <c r="J13" s="2"/>
      <c r="K13" s="2"/>
      <c r="L13" s="2"/>
    </row>
    <row r="14" spans="1:12" ht="24.95" customHeight="1">
      <c r="A14" s="1"/>
      <c r="B14" s="1"/>
      <c r="C14" s="23">
        <v>8</v>
      </c>
      <c r="D14" s="12" t="s">
        <v>85</v>
      </c>
      <c r="E14" s="12">
        <v>5000</v>
      </c>
      <c r="F14" s="12">
        <v>7000000</v>
      </c>
      <c r="G14" s="24">
        <f t="shared" si="0"/>
        <v>35000000</v>
      </c>
      <c r="H14" s="1"/>
      <c r="I14" s="2"/>
      <c r="J14" s="2"/>
      <c r="K14" s="2"/>
      <c r="L14" s="2"/>
    </row>
    <row r="15" spans="1:12" ht="24.95" customHeight="1">
      <c r="A15" s="1"/>
      <c r="B15" s="1"/>
      <c r="C15" s="23">
        <v>9</v>
      </c>
      <c r="D15" s="12" t="s">
        <v>86</v>
      </c>
      <c r="E15" s="12">
        <v>500</v>
      </c>
      <c r="F15" s="12">
        <v>1500000</v>
      </c>
      <c r="G15" s="24">
        <f t="shared" si="0"/>
        <v>750000</v>
      </c>
      <c r="H15" s="1"/>
      <c r="I15" s="2"/>
      <c r="J15" s="2"/>
      <c r="K15" s="2"/>
      <c r="L15" s="2"/>
    </row>
    <row r="16" spans="1:12" ht="24.95" customHeight="1">
      <c r="A16" s="1"/>
      <c r="B16" s="1"/>
      <c r="C16" s="23">
        <v>10</v>
      </c>
      <c r="D16" s="12" t="s">
        <v>87</v>
      </c>
      <c r="E16" s="12">
        <v>300</v>
      </c>
      <c r="F16" s="12">
        <v>4500000</v>
      </c>
      <c r="G16" s="24">
        <f t="shared" si="0"/>
        <v>1350000</v>
      </c>
      <c r="H16" s="1"/>
      <c r="I16" s="2"/>
      <c r="J16" s="2"/>
      <c r="K16" s="2"/>
      <c r="L16" s="2"/>
    </row>
    <row r="17" spans="1:12" ht="24.95" customHeight="1" thickBot="1">
      <c r="A17" s="1"/>
      <c r="B17" s="1"/>
      <c r="C17" s="70" t="s">
        <v>7</v>
      </c>
      <c r="D17" s="71"/>
      <c r="E17" s="71"/>
      <c r="F17" s="71"/>
      <c r="G17" s="25">
        <f>SUM(G7:G16)</f>
        <v>78430000</v>
      </c>
      <c r="H17" s="1"/>
      <c r="I17" s="2"/>
      <c r="J17" s="2"/>
      <c r="K17" s="2"/>
      <c r="L17" s="2"/>
    </row>
    <row r="18" spans="1:12" ht="16.5" thickTop="1" thickBot="1">
      <c r="A18" s="97" t="s">
        <v>74</v>
      </c>
      <c r="B18" s="97"/>
      <c r="C18" s="1"/>
      <c r="D18" s="1"/>
      <c r="E18" s="1"/>
      <c r="F18" s="1"/>
      <c r="G18" s="1"/>
      <c r="H18" s="1"/>
      <c r="I18" s="2"/>
      <c r="J18" s="2"/>
      <c r="K18" s="2"/>
      <c r="L18" s="2"/>
    </row>
    <row r="19" spans="1:12" ht="30" customHeight="1" thickTop="1">
      <c r="A19" s="1"/>
      <c r="B19" s="1"/>
      <c r="C19" s="20" t="s">
        <v>4</v>
      </c>
      <c r="D19" s="21" t="s">
        <v>5</v>
      </c>
      <c r="E19" s="21" t="s">
        <v>8</v>
      </c>
      <c r="F19" s="21" t="s">
        <v>77</v>
      </c>
      <c r="G19" s="22" t="s">
        <v>3</v>
      </c>
      <c r="H19" s="1"/>
      <c r="I19" s="2"/>
      <c r="J19" s="2"/>
      <c r="K19" s="2"/>
      <c r="L19" s="2"/>
    </row>
    <row r="20" spans="1:12" ht="24.95" customHeight="1">
      <c r="A20" s="1"/>
      <c r="B20" s="1"/>
      <c r="C20" s="23">
        <v>1</v>
      </c>
      <c r="D20" s="12" t="s">
        <v>89</v>
      </c>
      <c r="E20" s="12">
        <v>1</v>
      </c>
      <c r="F20" s="12">
        <v>250000</v>
      </c>
      <c r="G20" s="24">
        <f t="shared" ref="G20:G29" si="1">(E20*F20)/1000</f>
        <v>250</v>
      </c>
      <c r="H20" s="1"/>
      <c r="I20" s="2"/>
      <c r="J20" s="2"/>
      <c r="K20" s="2"/>
      <c r="L20" s="2"/>
    </row>
    <row r="21" spans="1:12" ht="24.95" customHeight="1">
      <c r="A21" s="1"/>
      <c r="B21" s="1"/>
      <c r="C21" s="23">
        <v>2</v>
      </c>
      <c r="D21" s="12" t="s">
        <v>90</v>
      </c>
      <c r="E21" s="12">
        <v>1</v>
      </c>
      <c r="F21" s="12">
        <v>1000000</v>
      </c>
      <c r="G21" s="24">
        <f t="shared" si="1"/>
        <v>1000</v>
      </c>
      <c r="H21" s="1"/>
      <c r="I21" s="2"/>
      <c r="J21" s="2"/>
      <c r="K21" s="2"/>
      <c r="L21" s="2"/>
    </row>
    <row r="22" spans="1:12" ht="24.95" customHeight="1">
      <c r="A22" s="1"/>
      <c r="B22" s="1"/>
      <c r="C22" s="23">
        <v>3</v>
      </c>
      <c r="D22" s="12" t="s">
        <v>91</v>
      </c>
      <c r="E22" s="12">
        <v>5</v>
      </c>
      <c r="F22" s="12">
        <v>250000</v>
      </c>
      <c r="G22" s="24">
        <f t="shared" si="1"/>
        <v>1250</v>
      </c>
      <c r="H22" s="1"/>
      <c r="I22" s="2"/>
      <c r="J22" s="2"/>
      <c r="K22" s="2"/>
      <c r="L22" s="2"/>
    </row>
    <row r="23" spans="1:12" ht="24.95" customHeight="1">
      <c r="A23" s="1"/>
      <c r="B23" s="1"/>
      <c r="C23" s="23">
        <v>4</v>
      </c>
      <c r="D23" s="12" t="s">
        <v>96</v>
      </c>
      <c r="E23" s="12">
        <v>5</v>
      </c>
      <c r="F23" s="12">
        <v>2500000</v>
      </c>
      <c r="G23" s="24">
        <f t="shared" si="1"/>
        <v>12500</v>
      </c>
      <c r="H23" s="1"/>
      <c r="I23" s="2"/>
      <c r="J23" s="2"/>
      <c r="K23" s="2"/>
      <c r="L23" s="2"/>
    </row>
    <row r="24" spans="1:12" ht="24.95" customHeight="1">
      <c r="A24" s="1"/>
      <c r="B24" s="1"/>
      <c r="C24" s="23">
        <v>5</v>
      </c>
      <c r="D24" s="12"/>
      <c r="E24" s="12"/>
      <c r="F24" s="12"/>
      <c r="G24" s="24">
        <f t="shared" si="1"/>
        <v>0</v>
      </c>
      <c r="H24" s="1"/>
      <c r="I24" s="2"/>
      <c r="J24" s="2"/>
      <c r="K24" s="2"/>
      <c r="L24" s="2"/>
    </row>
    <row r="25" spans="1:12" ht="24.95" customHeight="1">
      <c r="A25" s="1"/>
      <c r="B25" s="1"/>
      <c r="C25" s="23">
        <v>6</v>
      </c>
      <c r="D25" s="12"/>
      <c r="E25" s="12"/>
      <c r="F25" s="12"/>
      <c r="G25" s="24">
        <f t="shared" si="1"/>
        <v>0</v>
      </c>
      <c r="H25" s="1"/>
      <c r="I25" s="2"/>
      <c r="J25" s="2"/>
      <c r="K25" s="2"/>
      <c r="L25" s="2"/>
    </row>
    <row r="26" spans="1:12" ht="24.95" customHeight="1">
      <c r="A26" s="1"/>
      <c r="B26" s="1"/>
      <c r="C26" s="23">
        <v>7</v>
      </c>
      <c r="D26" s="12"/>
      <c r="E26" s="12"/>
      <c r="F26" s="12"/>
      <c r="G26" s="24">
        <f t="shared" si="1"/>
        <v>0</v>
      </c>
      <c r="H26" s="1"/>
      <c r="I26" s="2"/>
      <c r="J26" s="2"/>
      <c r="K26" s="2"/>
      <c r="L26" s="2"/>
    </row>
    <row r="27" spans="1:12" ht="24.95" customHeight="1">
      <c r="A27" s="1"/>
      <c r="B27" s="1"/>
      <c r="C27" s="23">
        <v>8</v>
      </c>
      <c r="D27" s="12"/>
      <c r="E27" s="12"/>
      <c r="F27" s="12"/>
      <c r="G27" s="24">
        <f t="shared" si="1"/>
        <v>0</v>
      </c>
      <c r="H27" s="1"/>
      <c r="I27" s="2"/>
      <c r="J27" s="2"/>
      <c r="K27" s="2"/>
      <c r="L27" s="2"/>
    </row>
    <row r="28" spans="1:12" ht="24.95" customHeight="1">
      <c r="A28" s="1"/>
      <c r="B28" s="1"/>
      <c r="C28" s="23">
        <v>9</v>
      </c>
      <c r="D28" s="12"/>
      <c r="E28" s="12"/>
      <c r="F28" s="12"/>
      <c r="G28" s="24">
        <f t="shared" si="1"/>
        <v>0</v>
      </c>
      <c r="H28" s="1"/>
      <c r="I28" s="2"/>
      <c r="J28" s="2"/>
      <c r="K28" s="2"/>
      <c r="L28" s="2"/>
    </row>
    <row r="29" spans="1:12" ht="24.95" customHeight="1">
      <c r="A29" s="1"/>
      <c r="B29" s="1"/>
      <c r="C29" s="23">
        <v>10</v>
      </c>
      <c r="D29" s="12"/>
      <c r="E29" s="12"/>
      <c r="F29" s="12"/>
      <c r="G29" s="24">
        <f t="shared" si="1"/>
        <v>0</v>
      </c>
      <c r="H29" s="1"/>
      <c r="I29" s="2"/>
      <c r="J29" s="2"/>
      <c r="K29" s="2"/>
      <c r="L29" s="2"/>
    </row>
    <row r="30" spans="1:12" ht="24" customHeight="1" thickBot="1">
      <c r="A30" s="1"/>
      <c r="B30" s="1"/>
      <c r="C30" s="70" t="s">
        <v>7</v>
      </c>
      <c r="D30" s="71"/>
      <c r="E30" s="71"/>
      <c r="F30" s="71"/>
      <c r="G30" s="25">
        <f>SUM(G20:G29)</f>
        <v>15000</v>
      </c>
      <c r="H30" s="1"/>
      <c r="I30" s="2"/>
      <c r="J30" s="2"/>
      <c r="K30" s="2"/>
      <c r="L30" s="2"/>
    </row>
    <row r="31" spans="1:12" ht="16.5" thickTop="1" thickBot="1">
      <c r="A31" s="1"/>
      <c r="B31" s="1" t="s">
        <v>12</v>
      </c>
      <c r="C31" s="1"/>
      <c r="D31" s="1"/>
      <c r="E31" s="1"/>
      <c r="F31" s="1"/>
      <c r="G31" s="1"/>
      <c r="H31" s="1"/>
      <c r="I31" s="2"/>
      <c r="J31" s="2"/>
      <c r="K31" s="2"/>
      <c r="L31" s="2"/>
    </row>
    <row r="32" spans="1:12" ht="30.75" thickTop="1">
      <c r="A32" s="1"/>
      <c r="B32" s="1"/>
      <c r="C32" s="20" t="s">
        <v>4</v>
      </c>
      <c r="D32" s="21" t="s">
        <v>5</v>
      </c>
      <c r="E32" s="21" t="s">
        <v>8</v>
      </c>
      <c r="F32" s="21" t="s">
        <v>2</v>
      </c>
      <c r="G32" s="22" t="s">
        <v>3</v>
      </c>
      <c r="H32" s="1"/>
      <c r="I32" s="2"/>
      <c r="J32" s="2"/>
      <c r="K32" s="2"/>
      <c r="L32" s="2"/>
    </row>
    <row r="33" spans="1:12" ht="24.95" customHeight="1">
      <c r="A33" s="1"/>
      <c r="B33" s="1"/>
      <c r="C33" s="23">
        <v>1</v>
      </c>
      <c r="D33" s="12" t="s">
        <v>100</v>
      </c>
      <c r="E33" s="12">
        <v>5</v>
      </c>
      <c r="F33" s="12">
        <v>5000000</v>
      </c>
      <c r="G33" s="24">
        <f>(E33*F33)/1000</f>
        <v>25000</v>
      </c>
      <c r="H33" s="1"/>
      <c r="I33" s="2"/>
      <c r="J33" s="2"/>
      <c r="K33" s="2"/>
      <c r="L33" s="2"/>
    </row>
    <row r="34" spans="1:12" ht="24.95" customHeight="1">
      <c r="A34" s="1"/>
      <c r="B34" s="1"/>
      <c r="C34" s="23">
        <v>2</v>
      </c>
      <c r="D34" s="12" t="s">
        <v>99</v>
      </c>
      <c r="E34" s="12">
        <v>8</v>
      </c>
      <c r="F34" s="12">
        <v>5000000</v>
      </c>
      <c r="G34" s="24">
        <f t="shared" ref="G34:G42" si="2">(E34*F34)/1000</f>
        <v>40000</v>
      </c>
      <c r="H34" s="1"/>
      <c r="I34" s="2"/>
      <c r="J34" s="2"/>
      <c r="K34" s="2"/>
      <c r="L34" s="2"/>
    </row>
    <row r="35" spans="1:12" ht="24.95" customHeight="1">
      <c r="A35" s="1"/>
      <c r="B35" s="1"/>
      <c r="C35" s="23">
        <v>3</v>
      </c>
      <c r="D35" s="12" t="s">
        <v>101</v>
      </c>
      <c r="E35" s="12">
        <v>5</v>
      </c>
      <c r="F35" s="12">
        <v>3000000</v>
      </c>
      <c r="G35" s="24">
        <f t="shared" si="2"/>
        <v>15000</v>
      </c>
      <c r="H35" s="1"/>
      <c r="I35" s="2"/>
      <c r="J35" s="2"/>
      <c r="K35" s="2"/>
      <c r="L35" s="2"/>
    </row>
    <row r="36" spans="1:12" ht="24.95" customHeight="1">
      <c r="A36" s="1"/>
      <c r="B36" s="1"/>
      <c r="C36" s="23">
        <v>4</v>
      </c>
      <c r="D36" s="12" t="s">
        <v>88</v>
      </c>
      <c r="E36" s="12">
        <v>2</v>
      </c>
      <c r="F36" s="12">
        <v>500</v>
      </c>
      <c r="G36" s="24">
        <f t="shared" si="2"/>
        <v>1</v>
      </c>
      <c r="H36" s="1"/>
      <c r="I36" s="2"/>
      <c r="J36" s="2"/>
      <c r="K36" s="2"/>
      <c r="L36" s="2"/>
    </row>
    <row r="37" spans="1:12" ht="24.95" customHeight="1">
      <c r="A37" s="1"/>
      <c r="B37" s="1"/>
      <c r="C37" s="23">
        <v>5</v>
      </c>
      <c r="D37" s="12" t="s">
        <v>102</v>
      </c>
      <c r="E37" s="12">
        <v>5</v>
      </c>
      <c r="F37" s="12">
        <v>1000000</v>
      </c>
      <c r="G37" s="24">
        <f t="shared" si="2"/>
        <v>5000</v>
      </c>
      <c r="H37" s="1"/>
      <c r="I37" s="2"/>
      <c r="J37" s="2"/>
      <c r="K37" s="2"/>
      <c r="L37" s="2"/>
    </row>
    <row r="38" spans="1:12" ht="24.95" customHeight="1">
      <c r="A38" s="1"/>
      <c r="B38" s="1"/>
      <c r="C38" s="23">
        <v>6</v>
      </c>
      <c r="D38" s="12"/>
      <c r="E38" s="12"/>
      <c r="F38" s="12"/>
      <c r="G38" s="24">
        <f t="shared" si="2"/>
        <v>0</v>
      </c>
      <c r="H38" s="1"/>
      <c r="I38" s="2"/>
      <c r="J38" s="2"/>
      <c r="K38" s="2"/>
      <c r="L38" s="2"/>
    </row>
    <row r="39" spans="1:12" ht="24.95" customHeight="1">
      <c r="A39" s="1"/>
      <c r="B39" s="1"/>
      <c r="C39" s="23">
        <v>7</v>
      </c>
      <c r="D39" s="12"/>
      <c r="E39" s="12"/>
      <c r="F39" s="12"/>
      <c r="G39" s="24">
        <f t="shared" si="2"/>
        <v>0</v>
      </c>
      <c r="H39" s="1"/>
      <c r="I39" s="2"/>
      <c r="J39" s="2"/>
      <c r="K39" s="2"/>
      <c r="L39" s="2"/>
    </row>
    <row r="40" spans="1:12" ht="24.95" customHeight="1">
      <c r="A40" s="1"/>
      <c r="B40" s="1"/>
      <c r="C40" s="23">
        <v>8</v>
      </c>
      <c r="D40" s="12"/>
      <c r="E40" s="12"/>
      <c r="F40" s="12"/>
      <c r="G40" s="24">
        <f t="shared" si="2"/>
        <v>0</v>
      </c>
      <c r="H40" s="1"/>
      <c r="I40" s="2"/>
      <c r="J40" s="2"/>
      <c r="K40" s="2"/>
      <c r="L40" s="2"/>
    </row>
    <row r="41" spans="1:12" ht="24.95" customHeight="1">
      <c r="A41" s="1"/>
      <c r="B41" s="1"/>
      <c r="C41" s="23">
        <v>9</v>
      </c>
      <c r="D41" s="12"/>
      <c r="E41" s="12"/>
      <c r="F41" s="12"/>
      <c r="G41" s="24">
        <f t="shared" si="2"/>
        <v>0</v>
      </c>
      <c r="H41" s="1"/>
      <c r="I41" s="2"/>
      <c r="J41" s="2"/>
      <c r="K41" s="2"/>
      <c r="L41" s="2"/>
    </row>
    <row r="42" spans="1:12" ht="24.95" customHeight="1">
      <c r="A42" s="1"/>
      <c r="B42" s="1"/>
      <c r="C42" s="23">
        <v>10</v>
      </c>
      <c r="D42" s="12"/>
      <c r="E42" s="12"/>
      <c r="F42" s="12"/>
      <c r="G42" s="24">
        <f t="shared" si="2"/>
        <v>0</v>
      </c>
      <c r="H42" s="1"/>
      <c r="I42" s="2"/>
      <c r="J42" s="2"/>
      <c r="K42" s="2"/>
      <c r="L42" s="2"/>
    </row>
    <row r="43" spans="1:12" ht="30.75" customHeight="1" thickBot="1">
      <c r="A43" s="1"/>
      <c r="B43" s="1"/>
      <c r="C43" s="70" t="s">
        <v>7</v>
      </c>
      <c r="D43" s="71"/>
      <c r="E43" s="71"/>
      <c r="F43" s="71"/>
      <c r="G43" s="25">
        <f>SUM(G33:G42)</f>
        <v>85001</v>
      </c>
      <c r="H43" s="1"/>
      <c r="I43" s="2"/>
      <c r="J43" s="2"/>
      <c r="K43" s="2"/>
      <c r="L43" s="2"/>
    </row>
    <row r="44" spans="1:12" ht="41.25" customHeight="1" thickTop="1" thickBot="1">
      <c r="A44" s="97" t="s">
        <v>75</v>
      </c>
      <c r="B44" s="97"/>
      <c r="C44" s="1"/>
      <c r="D44" s="1"/>
      <c r="E44" s="1"/>
      <c r="F44" s="1"/>
      <c r="G44" s="1"/>
      <c r="H44" s="1"/>
      <c r="I44" s="2"/>
      <c r="J44" s="2"/>
      <c r="K44" s="2"/>
      <c r="L44" s="2"/>
    </row>
    <row r="45" spans="1:12" ht="30.75" thickTop="1">
      <c r="A45" s="1"/>
      <c r="B45" s="1"/>
      <c r="C45" s="20" t="s">
        <v>4</v>
      </c>
      <c r="D45" s="21" t="s">
        <v>5</v>
      </c>
      <c r="E45" s="21" t="s">
        <v>6</v>
      </c>
      <c r="F45" s="21" t="s">
        <v>77</v>
      </c>
      <c r="G45" s="22" t="s">
        <v>3</v>
      </c>
      <c r="H45" s="1"/>
      <c r="I45" s="2"/>
      <c r="J45" s="2"/>
      <c r="K45" s="2"/>
      <c r="L45" s="2"/>
    </row>
    <row r="46" spans="1:12" ht="24.95" customHeight="1">
      <c r="A46" s="1"/>
      <c r="B46" s="1"/>
      <c r="C46" s="23">
        <v>1</v>
      </c>
      <c r="D46" s="12" t="s">
        <v>92</v>
      </c>
      <c r="E46" s="12">
        <v>50000</v>
      </c>
      <c r="F46" s="12">
        <v>1000</v>
      </c>
      <c r="G46" s="24">
        <f t="shared" ref="G46:G55" si="3">(E46*F46)/1000</f>
        <v>50000</v>
      </c>
      <c r="H46" s="1"/>
      <c r="I46" s="2"/>
      <c r="J46" s="2"/>
      <c r="K46" s="2"/>
      <c r="L46" s="2"/>
    </row>
    <row r="47" spans="1:12" ht="24.95" customHeight="1">
      <c r="A47" s="1"/>
      <c r="B47" s="1"/>
      <c r="C47" s="23">
        <v>2</v>
      </c>
      <c r="D47" s="12" t="s">
        <v>93</v>
      </c>
      <c r="E47" s="12">
        <v>100000</v>
      </c>
      <c r="F47" s="12">
        <v>1000</v>
      </c>
      <c r="G47" s="24">
        <f t="shared" si="3"/>
        <v>100000</v>
      </c>
      <c r="H47" s="1"/>
      <c r="I47" s="2"/>
      <c r="J47" s="2"/>
      <c r="K47" s="2"/>
      <c r="L47" s="2"/>
    </row>
    <row r="48" spans="1:12" ht="24.95" customHeight="1">
      <c r="A48" s="1"/>
      <c r="B48" s="1"/>
      <c r="C48" s="23">
        <v>3</v>
      </c>
      <c r="D48" s="12" t="s">
        <v>94</v>
      </c>
      <c r="E48" s="12">
        <v>6000</v>
      </c>
      <c r="F48" s="12">
        <v>1000</v>
      </c>
      <c r="G48" s="24">
        <f t="shared" si="3"/>
        <v>6000</v>
      </c>
      <c r="H48" s="1"/>
      <c r="I48" s="2"/>
      <c r="J48" s="2"/>
      <c r="K48" s="2"/>
      <c r="L48" s="2"/>
    </row>
    <row r="49" spans="1:12" ht="24.95" customHeight="1">
      <c r="A49" s="1"/>
      <c r="B49" s="1"/>
      <c r="C49" s="23">
        <v>4</v>
      </c>
      <c r="D49" s="12" t="s">
        <v>95</v>
      </c>
      <c r="E49" s="12">
        <v>17000</v>
      </c>
      <c r="F49" s="12">
        <v>1000</v>
      </c>
      <c r="G49" s="24">
        <f t="shared" si="3"/>
        <v>17000</v>
      </c>
      <c r="H49" s="1"/>
      <c r="I49" s="2"/>
      <c r="J49" s="2"/>
      <c r="K49" s="2"/>
      <c r="L49" s="2"/>
    </row>
    <row r="50" spans="1:12" ht="24.95" customHeight="1">
      <c r="A50" s="1"/>
      <c r="B50" s="1"/>
      <c r="C50" s="23">
        <v>5</v>
      </c>
      <c r="D50" s="12" t="s">
        <v>97</v>
      </c>
      <c r="E50" s="12"/>
      <c r="F50" s="12"/>
      <c r="G50" s="24">
        <f t="shared" si="3"/>
        <v>0</v>
      </c>
      <c r="H50" s="1"/>
      <c r="I50" s="2"/>
      <c r="J50" s="2"/>
      <c r="K50" s="2"/>
      <c r="L50" s="2"/>
    </row>
    <row r="51" spans="1:12" ht="24.95" customHeight="1">
      <c r="A51" s="1"/>
      <c r="B51" s="1"/>
      <c r="C51" s="23">
        <v>6</v>
      </c>
      <c r="D51" s="12" t="s">
        <v>98</v>
      </c>
      <c r="E51" s="12"/>
      <c r="F51" s="12"/>
      <c r="G51" s="24">
        <f t="shared" si="3"/>
        <v>0</v>
      </c>
      <c r="H51" s="1"/>
      <c r="I51" s="2"/>
      <c r="J51" s="2"/>
      <c r="K51" s="2"/>
      <c r="L51" s="2"/>
    </row>
    <row r="52" spans="1:12" ht="24.95" customHeight="1">
      <c r="A52" s="1"/>
      <c r="B52" s="1"/>
      <c r="C52" s="23">
        <v>7</v>
      </c>
      <c r="D52" s="12"/>
      <c r="E52" s="12"/>
      <c r="F52" s="12"/>
      <c r="G52" s="24">
        <f t="shared" si="3"/>
        <v>0</v>
      </c>
      <c r="H52" s="1"/>
      <c r="I52" s="2"/>
      <c r="J52" s="2"/>
      <c r="K52" s="2"/>
      <c r="L52" s="2"/>
    </row>
    <row r="53" spans="1:12" ht="24.95" customHeight="1">
      <c r="A53" s="1"/>
      <c r="B53" s="1"/>
      <c r="C53" s="23">
        <v>8</v>
      </c>
      <c r="D53" s="12"/>
      <c r="E53" s="12"/>
      <c r="F53" s="12"/>
      <c r="G53" s="24">
        <f t="shared" si="3"/>
        <v>0</v>
      </c>
      <c r="H53" s="1"/>
      <c r="I53" s="2"/>
      <c r="J53" s="2"/>
      <c r="K53" s="2"/>
      <c r="L53" s="2"/>
    </row>
    <row r="54" spans="1:12" ht="24.95" customHeight="1">
      <c r="A54" s="1"/>
      <c r="B54" s="1"/>
      <c r="C54" s="23">
        <v>9</v>
      </c>
      <c r="D54" s="12"/>
      <c r="E54" s="12"/>
      <c r="F54" s="12"/>
      <c r="G54" s="24">
        <f t="shared" si="3"/>
        <v>0</v>
      </c>
      <c r="H54" s="1"/>
      <c r="I54" s="2"/>
      <c r="J54" s="2"/>
      <c r="K54" s="2"/>
      <c r="L54" s="2"/>
    </row>
    <row r="55" spans="1:12" ht="24.95" customHeight="1">
      <c r="A55" s="1"/>
      <c r="B55" s="1"/>
      <c r="C55" s="23">
        <v>10</v>
      </c>
      <c r="D55" s="12"/>
      <c r="E55" s="12"/>
      <c r="F55" s="12"/>
      <c r="G55" s="24">
        <f t="shared" si="3"/>
        <v>0</v>
      </c>
      <c r="H55" s="1"/>
      <c r="I55" s="2"/>
      <c r="J55" s="2"/>
      <c r="K55" s="2"/>
      <c r="L55" s="2"/>
    </row>
    <row r="56" spans="1:12" ht="24.95" customHeight="1" thickBot="1">
      <c r="A56" s="1"/>
      <c r="B56" s="1"/>
      <c r="C56" s="70" t="s">
        <v>7</v>
      </c>
      <c r="D56" s="71"/>
      <c r="E56" s="71"/>
      <c r="F56" s="71"/>
      <c r="G56" s="25">
        <f>SUM(G46:G55)</f>
        <v>173000</v>
      </c>
      <c r="H56" s="1"/>
      <c r="I56" s="2"/>
      <c r="J56" s="2"/>
      <c r="K56" s="2"/>
      <c r="L56" s="2"/>
    </row>
    <row r="57" spans="1:12" ht="31.5" thickTop="1" thickBot="1">
      <c r="A57" s="1"/>
      <c r="B57" s="1" t="s">
        <v>14</v>
      </c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30.75" thickTop="1">
      <c r="A58" s="1"/>
      <c r="B58" s="1"/>
      <c r="C58" s="20" t="s">
        <v>4</v>
      </c>
      <c r="D58" s="21" t="s">
        <v>5</v>
      </c>
      <c r="E58" s="22" t="s">
        <v>3</v>
      </c>
      <c r="F58" s="1"/>
      <c r="G58" s="1"/>
      <c r="H58" s="1"/>
      <c r="I58" s="2"/>
      <c r="J58" s="2"/>
      <c r="K58" s="2"/>
      <c r="L58" s="2"/>
    </row>
    <row r="59" spans="1:12" ht="24.95" customHeight="1">
      <c r="A59" s="1"/>
      <c r="B59" s="1"/>
      <c r="C59" s="23">
        <v>1</v>
      </c>
      <c r="D59" s="12" t="s">
        <v>109</v>
      </c>
      <c r="E59" s="24">
        <v>10</v>
      </c>
      <c r="F59" s="1"/>
      <c r="G59" s="1"/>
      <c r="H59" s="1"/>
      <c r="I59" s="2"/>
      <c r="J59" s="2"/>
      <c r="K59" s="2"/>
      <c r="L59" s="2"/>
    </row>
    <row r="60" spans="1:12" ht="24.95" customHeight="1">
      <c r="A60" s="1"/>
      <c r="B60" s="1"/>
      <c r="C60" s="23">
        <v>2</v>
      </c>
      <c r="D60" s="12" t="s">
        <v>110</v>
      </c>
      <c r="E60" s="24">
        <v>50</v>
      </c>
      <c r="F60" s="1"/>
      <c r="G60" s="1"/>
      <c r="H60" s="1"/>
      <c r="I60" s="2"/>
      <c r="J60" s="2"/>
      <c r="K60" s="2"/>
      <c r="L60" s="2"/>
    </row>
    <row r="61" spans="1:12" ht="24.95" customHeight="1">
      <c r="A61" s="1"/>
      <c r="B61" s="1"/>
      <c r="C61" s="23">
        <v>3</v>
      </c>
      <c r="D61" s="12" t="s">
        <v>111</v>
      </c>
      <c r="E61" s="24">
        <v>20</v>
      </c>
      <c r="F61" s="1"/>
      <c r="G61" s="1"/>
      <c r="H61" s="1"/>
      <c r="I61" s="2"/>
      <c r="J61" s="2"/>
      <c r="K61" s="2"/>
      <c r="L61" s="2"/>
    </row>
    <row r="62" spans="1:12" ht="24.95" customHeight="1">
      <c r="A62" s="1"/>
      <c r="B62" s="1"/>
      <c r="C62" s="23">
        <v>4</v>
      </c>
      <c r="D62" s="12" t="s">
        <v>112</v>
      </c>
      <c r="E62" s="24">
        <v>80</v>
      </c>
      <c r="F62" s="1"/>
      <c r="G62" s="1"/>
      <c r="H62" s="1"/>
      <c r="I62" s="2"/>
      <c r="J62" s="2"/>
      <c r="K62" s="2"/>
      <c r="L62" s="2"/>
    </row>
    <row r="63" spans="1:12" ht="24.95" customHeight="1">
      <c r="A63" s="1"/>
      <c r="B63" s="1"/>
      <c r="C63" s="23">
        <v>5</v>
      </c>
      <c r="D63" s="12" t="s">
        <v>113</v>
      </c>
      <c r="E63" s="24">
        <v>10</v>
      </c>
      <c r="F63" s="1"/>
      <c r="G63" s="1"/>
      <c r="H63" s="1"/>
      <c r="I63" s="2"/>
      <c r="J63" s="2"/>
      <c r="K63" s="2"/>
      <c r="L63" s="2"/>
    </row>
    <row r="64" spans="1:12" ht="24.95" customHeight="1">
      <c r="A64" s="1"/>
      <c r="B64" s="1"/>
      <c r="C64" s="23">
        <v>6</v>
      </c>
      <c r="D64" s="12"/>
      <c r="E64" s="24"/>
      <c r="F64" s="1"/>
      <c r="G64" s="1"/>
      <c r="H64" s="1"/>
      <c r="I64" s="2"/>
      <c r="J64" s="2"/>
      <c r="K64" s="2"/>
      <c r="L64" s="2"/>
    </row>
    <row r="65" spans="1:12" ht="24.95" customHeight="1">
      <c r="A65" s="1"/>
      <c r="B65" s="1"/>
      <c r="C65" s="23">
        <v>7</v>
      </c>
      <c r="D65" s="12"/>
      <c r="E65" s="24"/>
      <c r="F65" s="1"/>
      <c r="G65" s="1"/>
      <c r="H65" s="1"/>
      <c r="I65" s="2"/>
      <c r="J65" s="2"/>
      <c r="K65" s="2"/>
      <c r="L65" s="2"/>
    </row>
    <row r="66" spans="1:12" ht="24.95" customHeight="1" thickBot="1">
      <c r="A66" s="1"/>
      <c r="B66" s="1"/>
      <c r="C66" s="72" t="s">
        <v>7</v>
      </c>
      <c r="D66" s="73"/>
      <c r="E66" s="28">
        <f>SUM(E59:E65)</f>
        <v>170</v>
      </c>
      <c r="F66" s="1"/>
      <c r="G66" s="1"/>
      <c r="H66" s="1"/>
      <c r="I66" s="2"/>
      <c r="J66" s="2"/>
      <c r="K66" s="2"/>
      <c r="L66" s="2"/>
    </row>
    <row r="67" spans="1:12" ht="61.5" thickTop="1" thickBot="1">
      <c r="A67" s="1"/>
      <c r="B67" s="1" t="s">
        <v>15</v>
      </c>
      <c r="C67" s="1"/>
      <c r="D67" s="1"/>
      <c r="E67" s="1"/>
      <c r="F67" s="1"/>
      <c r="G67" s="1"/>
      <c r="H67" s="1"/>
      <c r="I67" s="2"/>
      <c r="J67" s="2"/>
      <c r="K67" s="2"/>
      <c r="L67" s="2"/>
    </row>
    <row r="68" spans="1:12" ht="30.75" thickTop="1">
      <c r="A68" s="1"/>
      <c r="B68" s="1"/>
      <c r="C68" s="20" t="s">
        <v>4</v>
      </c>
      <c r="D68" s="21" t="s">
        <v>5</v>
      </c>
      <c r="E68" s="22" t="s">
        <v>3</v>
      </c>
      <c r="F68" s="1"/>
      <c r="G68" s="1"/>
      <c r="H68" s="1"/>
      <c r="I68" s="2"/>
      <c r="J68" s="2"/>
      <c r="K68" s="2"/>
      <c r="L68" s="2"/>
    </row>
    <row r="69" spans="1:12" ht="24.95" customHeight="1">
      <c r="A69" s="1"/>
      <c r="B69" s="1"/>
      <c r="C69" s="23">
        <v>1</v>
      </c>
      <c r="D69" s="12" t="s">
        <v>114</v>
      </c>
      <c r="E69" s="24">
        <v>30000</v>
      </c>
      <c r="F69" s="1"/>
      <c r="G69" s="1"/>
      <c r="H69" s="1"/>
      <c r="I69" s="2"/>
      <c r="J69" s="2"/>
      <c r="K69" s="2"/>
      <c r="L69" s="2"/>
    </row>
    <row r="70" spans="1:12" ht="24.95" customHeight="1">
      <c r="A70" s="1"/>
      <c r="B70" s="1"/>
      <c r="C70" s="23">
        <v>2</v>
      </c>
      <c r="D70" s="12" t="s">
        <v>115</v>
      </c>
      <c r="E70" s="24">
        <v>20000</v>
      </c>
      <c r="F70" s="1"/>
      <c r="G70" s="1"/>
      <c r="H70" s="1"/>
      <c r="I70" s="2"/>
      <c r="J70" s="2"/>
      <c r="K70" s="2"/>
      <c r="L70" s="2"/>
    </row>
    <row r="71" spans="1:12" ht="24.95" customHeight="1">
      <c r="A71" s="1"/>
      <c r="B71" s="1"/>
      <c r="C71" s="23">
        <v>3</v>
      </c>
      <c r="D71" s="12" t="s">
        <v>116</v>
      </c>
      <c r="E71" s="24">
        <v>20000</v>
      </c>
      <c r="F71" s="1"/>
      <c r="G71" s="1"/>
      <c r="H71" s="1"/>
      <c r="I71" s="2"/>
      <c r="J71" s="2"/>
      <c r="K71" s="2"/>
      <c r="L71" s="2"/>
    </row>
    <row r="72" spans="1:12" ht="24.95" customHeight="1">
      <c r="A72" s="1"/>
      <c r="B72" s="1"/>
      <c r="C72" s="23">
        <v>4</v>
      </c>
      <c r="D72" s="12" t="s">
        <v>117</v>
      </c>
      <c r="E72" s="24">
        <v>5000</v>
      </c>
      <c r="F72" s="1"/>
      <c r="G72" s="1"/>
      <c r="H72" s="1"/>
      <c r="I72" s="2"/>
      <c r="J72" s="2"/>
      <c r="K72" s="2"/>
      <c r="L72" s="2"/>
    </row>
    <row r="73" spans="1:12" ht="24.95" customHeight="1">
      <c r="A73" s="1"/>
      <c r="B73" s="1"/>
      <c r="C73" s="23">
        <v>5</v>
      </c>
      <c r="D73" s="12" t="s">
        <v>118</v>
      </c>
      <c r="E73" s="24">
        <v>500</v>
      </c>
      <c r="F73" s="1"/>
      <c r="G73" s="1"/>
      <c r="H73" s="1"/>
      <c r="I73" s="2"/>
      <c r="J73" s="2"/>
      <c r="K73" s="2"/>
      <c r="L73" s="2"/>
    </row>
    <row r="74" spans="1:12" ht="24.95" customHeight="1">
      <c r="A74" s="1"/>
      <c r="B74" s="1"/>
      <c r="C74" s="23">
        <v>6</v>
      </c>
      <c r="D74" s="12" t="s">
        <v>119</v>
      </c>
      <c r="E74" s="24">
        <v>50000</v>
      </c>
      <c r="F74" s="1"/>
      <c r="G74" s="1"/>
      <c r="H74" s="1"/>
      <c r="I74" s="2"/>
      <c r="J74" s="2"/>
      <c r="K74" s="2"/>
      <c r="L74" s="2"/>
    </row>
    <row r="75" spans="1:12" ht="24.95" customHeight="1">
      <c r="A75" s="1"/>
      <c r="B75" s="1"/>
      <c r="C75" s="23">
        <v>7</v>
      </c>
      <c r="D75" s="12"/>
      <c r="E75" s="24"/>
      <c r="F75" s="1"/>
      <c r="G75" s="1"/>
      <c r="H75" s="1"/>
      <c r="I75" s="2"/>
      <c r="J75" s="2"/>
      <c r="K75" s="2"/>
      <c r="L75" s="2"/>
    </row>
    <row r="76" spans="1:12" ht="24.95" customHeight="1" thickBot="1">
      <c r="A76" s="1"/>
      <c r="B76" s="1"/>
      <c r="C76" s="72" t="s">
        <v>7</v>
      </c>
      <c r="D76" s="73"/>
      <c r="E76" s="28">
        <f>SUM(E69:E75)</f>
        <v>125500</v>
      </c>
      <c r="F76" s="1"/>
      <c r="G76" s="1"/>
      <c r="H76" s="1"/>
      <c r="I76" s="2"/>
      <c r="J76" s="2"/>
      <c r="K76" s="2"/>
      <c r="L76" s="2"/>
    </row>
    <row r="77" spans="1:12" ht="46.5" thickTop="1" thickBot="1">
      <c r="A77" s="1"/>
      <c r="B77" s="1" t="s">
        <v>9</v>
      </c>
      <c r="C77" s="1"/>
      <c r="D77" s="1"/>
      <c r="E77" s="1"/>
      <c r="F77" s="1"/>
      <c r="G77" s="1"/>
      <c r="H77" s="1"/>
      <c r="I77" s="2"/>
      <c r="J77" s="2"/>
      <c r="K77" s="2"/>
      <c r="L77" s="2"/>
    </row>
    <row r="78" spans="1:12" ht="30.75" thickTop="1">
      <c r="A78" s="1"/>
      <c r="B78" s="1"/>
      <c r="C78" s="20" t="s">
        <v>4</v>
      </c>
      <c r="D78" s="21" t="s">
        <v>5</v>
      </c>
      <c r="E78" s="22" t="s">
        <v>3</v>
      </c>
      <c r="F78" s="1"/>
      <c r="G78" s="1"/>
      <c r="H78" s="1"/>
      <c r="I78" s="2"/>
      <c r="J78" s="2"/>
      <c r="K78" s="2"/>
      <c r="L78" s="2"/>
    </row>
    <row r="79" spans="1:12" ht="24.95" customHeight="1">
      <c r="A79" s="1"/>
      <c r="B79" s="1"/>
      <c r="C79" s="23">
        <v>1</v>
      </c>
      <c r="D79" s="12" t="str">
        <f>B2</f>
        <v xml:space="preserve"> زمین</v>
      </c>
      <c r="E79" s="24">
        <f>F4</f>
        <v>34000000</v>
      </c>
      <c r="F79" s="1"/>
      <c r="G79" s="1"/>
      <c r="H79" s="1"/>
      <c r="I79" s="2"/>
      <c r="J79" s="2"/>
      <c r="K79" s="2"/>
      <c r="L79" s="2"/>
    </row>
    <row r="80" spans="1:12" ht="24.95" customHeight="1">
      <c r="A80" s="1"/>
      <c r="B80" s="1"/>
      <c r="C80" s="23">
        <v>2</v>
      </c>
      <c r="D80" s="12" t="str">
        <f>B5</f>
        <v>ساختمان</v>
      </c>
      <c r="E80" s="24">
        <f>G17</f>
        <v>78430000</v>
      </c>
      <c r="F80" s="1"/>
      <c r="G80" s="1"/>
      <c r="H80" s="1"/>
      <c r="I80" s="2"/>
      <c r="J80" s="2"/>
      <c r="K80" s="2"/>
      <c r="L80" s="2"/>
    </row>
    <row r="81" spans="1:12" ht="24.95" customHeight="1">
      <c r="A81" s="1"/>
      <c r="B81" s="1"/>
      <c r="C81" s="23">
        <v>3</v>
      </c>
      <c r="D81" s="12" t="str">
        <f>A18</f>
        <v>ماشین آلات كارگاهي(صنعتي)</v>
      </c>
      <c r="E81" s="24">
        <f>G30</f>
        <v>15000</v>
      </c>
      <c r="F81" s="1"/>
      <c r="G81" s="1"/>
      <c r="H81" s="1"/>
      <c r="I81" s="2"/>
      <c r="J81" s="2"/>
      <c r="K81" s="2"/>
      <c r="L81" s="2"/>
    </row>
    <row r="82" spans="1:12" ht="24.95" customHeight="1">
      <c r="A82" s="1"/>
      <c r="B82" s="1"/>
      <c r="C82" s="23">
        <v>4</v>
      </c>
      <c r="D82" s="12" t="str">
        <f>B31</f>
        <v>تاسیسات</v>
      </c>
      <c r="E82" s="24">
        <f>G43</f>
        <v>85001</v>
      </c>
      <c r="F82" s="1"/>
      <c r="G82" s="1"/>
      <c r="H82" s="1"/>
      <c r="I82" s="2"/>
      <c r="J82" s="2"/>
      <c r="K82" s="2"/>
      <c r="L82" s="2"/>
    </row>
    <row r="83" spans="1:12" ht="24.95" customHeight="1">
      <c r="A83" s="1"/>
      <c r="B83" s="1"/>
      <c r="C83" s="23">
        <v>5</v>
      </c>
      <c r="D83" s="12" t="str">
        <f>A44</f>
        <v>وسایل نقلیه(هزينه هاي حمل و نقل)</v>
      </c>
      <c r="E83" s="24">
        <f>G56</f>
        <v>173000</v>
      </c>
      <c r="F83" s="1"/>
      <c r="G83" s="1"/>
      <c r="H83" s="1"/>
      <c r="I83" s="2"/>
      <c r="J83" s="2"/>
      <c r="K83" s="2"/>
      <c r="L83" s="2"/>
    </row>
    <row r="84" spans="1:12" ht="24.95" customHeight="1">
      <c r="A84" s="1"/>
      <c r="B84" s="1"/>
      <c r="C84" s="23">
        <v>6</v>
      </c>
      <c r="D84" s="12" t="str">
        <f>B57</f>
        <v>تاسیسات اداری</v>
      </c>
      <c r="E84" s="24">
        <f>E66</f>
        <v>170</v>
      </c>
      <c r="F84" s="1"/>
      <c r="G84" s="1"/>
      <c r="H84" s="1"/>
      <c r="I84" s="2"/>
      <c r="J84" s="2"/>
      <c r="K84" s="2"/>
      <c r="L84" s="2"/>
    </row>
    <row r="85" spans="1:12" ht="24.95" customHeight="1">
      <c r="A85" s="1"/>
      <c r="B85" s="1"/>
      <c r="C85" s="23">
        <v>7</v>
      </c>
      <c r="D85" s="12" t="str">
        <f>B67</f>
        <v>هزینه های قبل از بهره برداری</v>
      </c>
      <c r="E85" s="24">
        <f>E76</f>
        <v>125500</v>
      </c>
      <c r="F85" s="1"/>
      <c r="G85" s="1"/>
      <c r="H85" s="1"/>
      <c r="I85" s="2"/>
      <c r="J85" s="2"/>
      <c r="K85" s="2"/>
      <c r="L85" s="2"/>
    </row>
    <row r="86" spans="1:12" ht="24.95" customHeight="1">
      <c r="A86" s="1"/>
      <c r="B86" s="1"/>
      <c r="C86" s="23">
        <v>8</v>
      </c>
      <c r="D86" s="12"/>
      <c r="E86" s="24"/>
      <c r="F86" s="1"/>
      <c r="G86" s="1"/>
      <c r="H86" s="1"/>
      <c r="I86" s="2"/>
      <c r="J86" s="2"/>
      <c r="K86" s="2"/>
      <c r="L86" s="2"/>
    </row>
    <row r="87" spans="1:12" ht="24.95" customHeight="1">
      <c r="A87" s="1"/>
      <c r="B87" s="1"/>
      <c r="C87" s="23">
        <v>9</v>
      </c>
      <c r="D87" s="12"/>
      <c r="E87" s="24"/>
      <c r="F87" s="1"/>
      <c r="G87" s="1"/>
      <c r="H87" s="1"/>
      <c r="I87" s="2"/>
      <c r="J87" s="2"/>
      <c r="K87" s="2"/>
      <c r="L87" s="2"/>
    </row>
    <row r="88" spans="1:12" ht="24.95" customHeight="1">
      <c r="A88" s="1"/>
      <c r="B88" s="1"/>
      <c r="C88" s="23">
        <v>10</v>
      </c>
      <c r="D88" s="12"/>
      <c r="E88" s="24"/>
      <c r="F88" s="1"/>
      <c r="G88" s="1"/>
      <c r="H88" s="1"/>
      <c r="I88" s="2"/>
      <c r="J88" s="2"/>
      <c r="K88" s="2"/>
      <c r="L88" s="2"/>
    </row>
    <row r="89" spans="1:12" ht="24.95" customHeight="1">
      <c r="A89" s="1"/>
      <c r="B89" s="1"/>
      <c r="C89" s="74" t="s">
        <v>7</v>
      </c>
      <c r="D89" s="75"/>
      <c r="E89" s="29">
        <f>SUM(E79:E88)</f>
        <v>112828671</v>
      </c>
      <c r="F89" s="1"/>
      <c r="G89" s="1"/>
      <c r="H89" s="1"/>
      <c r="I89" s="2"/>
      <c r="J89" s="2"/>
      <c r="K89" s="2"/>
      <c r="L89" s="2"/>
    </row>
    <row r="90" spans="1:12" ht="49.5" customHeight="1">
      <c r="A90" s="1"/>
      <c r="B90" s="1"/>
      <c r="C90" s="23" t="s">
        <v>61</v>
      </c>
      <c r="D90" s="6">
        <v>0.05</v>
      </c>
      <c r="E90" s="30">
        <f>E89*D90</f>
        <v>5641433.5500000007</v>
      </c>
      <c r="F90" s="1"/>
      <c r="G90" s="1"/>
      <c r="H90" s="1"/>
      <c r="I90" s="2"/>
      <c r="J90" s="2"/>
      <c r="K90" s="2"/>
      <c r="L90" s="2"/>
    </row>
    <row r="91" spans="1:12" ht="24.95" customHeight="1" thickBot="1">
      <c r="A91" s="1"/>
      <c r="B91" s="1"/>
      <c r="C91" s="76" t="s">
        <v>16</v>
      </c>
      <c r="D91" s="77"/>
      <c r="E91" s="31">
        <f>SUM(E89:E90)</f>
        <v>118470104.55</v>
      </c>
      <c r="F91" s="1"/>
      <c r="G91" s="1"/>
      <c r="H91" s="1"/>
      <c r="I91" s="2"/>
      <c r="J91" s="2"/>
      <c r="K91" s="2"/>
      <c r="L91" s="2"/>
    </row>
    <row r="92" spans="1:12" ht="30.75" thickTop="1">
      <c r="A92" s="1" t="s">
        <v>17</v>
      </c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</row>
    <row r="93" spans="1:12" ht="45.75" thickBot="1">
      <c r="A93" s="1"/>
      <c r="B93" s="1" t="s">
        <v>18</v>
      </c>
      <c r="C93" s="1"/>
      <c r="D93" s="1"/>
      <c r="E93" s="1"/>
      <c r="F93" s="1"/>
      <c r="G93" s="1"/>
      <c r="H93" s="1"/>
      <c r="I93" s="2"/>
      <c r="J93" s="2"/>
      <c r="K93" s="2"/>
      <c r="L93" s="2"/>
    </row>
    <row r="94" spans="1:12" ht="27.75" customHeight="1" thickTop="1">
      <c r="A94" s="1"/>
      <c r="B94" s="1"/>
      <c r="C94" s="20" t="s">
        <v>4</v>
      </c>
      <c r="D94" s="21" t="s">
        <v>5</v>
      </c>
      <c r="E94" s="21" t="s">
        <v>19</v>
      </c>
      <c r="F94" s="21" t="s">
        <v>2</v>
      </c>
      <c r="G94" s="22" t="s">
        <v>3</v>
      </c>
      <c r="H94" s="1"/>
      <c r="I94" s="2"/>
      <c r="J94" s="2"/>
      <c r="K94" s="2"/>
      <c r="L94" s="2"/>
    </row>
    <row r="95" spans="1:12" ht="24.95" customHeight="1">
      <c r="A95" s="1"/>
      <c r="B95" s="1"/>
      <c r="C95" s="23">
        <v>1</v>
      </c>
      <c r="D95" s="12"/>
      <c r="E95" s="12"/>
      <c r="F95" s="12"/>
      <c r="G95" s="24">
        <f>(E95*F95)/1000</f>
        <v>0</v>
      </c>
      <c r="H95" s="1"/>
      <c r="I95" s="2"/>
      <c r="J95" s="2"/>
      <c r="K95" s="2"/>
      <c r="L95" s="2"/>
    </row>
    <row r="96" spans="1:12" ht="24.95" customHeight="1">
      <c r="A96" s="1"/>
      <c r="B96" s="1"/>
      <c r="C96" s="23">
        <v>2</v>
      </c>
      <c r="D96" s="12"/>
      <c r="E96" s="12"/>
      <c r="F96" s="12"/>
      <c r="G96" s="24">
        <f t="shared" ref="G96:G104" si="4">(E96*F96)/1000</f>
        <v>0</v>
      </c>
      <c r="H96" s="1"/>
      <c r="I96" s="2"/>
      <c r="J96" s="2"/>
      <c r="K96" s="2"/>
      <c r="L96" s="2"/>
    </row>
    <row r="97" spans="1:12" ht="24.95" customHeight="1">
      <c r="A97" s="1"/>
      <c r="B97" s="1"/>
      <c r="C97" s="23">
        <v>3</v>
      </c>
      <c r="D97" s="12"/>
      <c r="E97" s="12"/>
      <c r="F97" s="12"/>
      <c r="G97" s="24">
        <f t="shared" si="4"/>
        <v>0</v>
      </c>
      <c r="H97" s="1"/>
      <c r="I97" s="2"/>
      <c r="J97" s="2"/>
      <c r="K97" s="2"/>
      <c r="L97" s="2"/>
    </row>
    <row r="98" spans="1:12" ht="24.95" customHeight="1">
      <c r="A98" s="1"/>
      <c r="B98" s="1"/>
      <c r="C98" s="23">
        <v>4</v>
      </c>
      <c r="D98" s="12"/>
      <c r="E98" s="12"/>
      <c r="F98" s="12"/>
      <c r="G98" s="24">
        <f t="shared" si="4"/>
        <v>0</v>
      </c>
      <c r="H98" s="1"/>
      <c r="I98" s="2"/>
      <c r="J98" s="2"/>
      <c r="K98" s="2"/>
      <c r="L98" s="2"/>
    </row>
    <row r="99" spans="1:12" ht="24.95" customHeight="1">
      <c r="A99" s="1"/>
      <c r="B99" s="1"/>
      <c r="C99" s="23">
        <v>5</v>
      </c>
      <c r="D99" s="12"/>
      <c r="E99" s="12"/>
      <c r="F99" s="12"/>
      <c r="G99" s="24">
        <f t="shared" si="4"/>
        <v>0</v>
      </c>
      <c r="H99" s="1"/>
      <c r="I99" s="2"/>
      <c r="J99" s="2"/>
      <c r="K99" s="2"/>
      <c r="L99" s="2"/>
    </row>
    <row r="100" spans="1:12" ht="24.95" customHeight="1">
      <c r="A100" s="1"/>
      <c r="B100" s="1"/>
      <c r="C100" s="23">
        <v>6</v>
      </c>
      <c r="D100" s="12"/>
      <c r="E100" s="12"/>
      <c r="F100" s="12"/>
      <c r="G100" s="24">
        <f t="shared" si="4"/>
        <v>0</v>
      </c>
      <c r="H100" s="1"/>
      <c r="I100" s="2"/>
      <c r="J100" s="2"/>
      <c r="K100" s="2"/>
      <c r="L100" s="2"/>
    </row>
    <row r="101" spans="1:12" ht="24.95" customHeight="1">
      <c r="A101" s="1"/>
      <c r="B101" s="1"/>
      <c r="C101" s="23">
        <v>7</v>
      </c>
      <c r="D101" s="12"/>
      <c r="E101" s="12"/>
      <c r="F101" s="12"/>
      <c r="G101" s="24">
        <f t="shared" si="4"/>
        <v>0</v>
      </c>
      <c r="H101" s="1"/>
      <c r="I101" s="2"/>
      <c r="J101" s="2"/>
      <c r="K101" s="2"/>
      <c r="L101" s="2"/>
    </row>
    <row r="102" spans="1:12" ht="24.95" customHeight="1">
      <c r="A102" s="1"/>
      <c r="B102" s="1"/>
      <c r="C102" s="23">
        <v>8</v>
      </c>
      <c r="D102" s="12"/>
      <c r="E102" s="12"/>
      <c r="F102" s="12"/>
      <c r="G102" s="24">
        <f t="shared" si="4"/>
        <v>0</v>
      </c>
      <c r="H102" s="1"/>
      <c r="I102" s="2"/>
      <c r="J102" s="2"/>
      <c r="K102" s="2"/>
      <c r="L102" s="2"/>
    </row>
    <row r="103" spans="1:12" ht="24.95" customHeight="1">
      <c r="A103" s="1"/>
      <c r="B103" s="1"/>
      <c r="C103" s="23">
        <v>9</v>
      </c>
      <c r="D103" s="12"/>
      <c r="E103" s="12"/>
      <c r="F103" s="12"/>
      <c r="G103" s="24">
        <f t="shared" si="4"/>
        <v>0</v>
      </c>
      <c r="H103" s="1"/>
      <c r="I103" s="2"/>
      <c r="J103" s="2"/>
      <c r="K103" s="2"/>
      <c r="L103" s="2"/>
    </row>
    <row r="104" spans="1:12" ht="24.95" customHeight="1">
      <c r="A104" s="1"/>
      <c r="B104" s="1"/>
      <c r="C104" s="23">
        <v>10</v>
      </c>
      <c r="D104" s="12"/>
      <c r="E104" s="12"/>
      <c r="F104" s="12"/>
      <c r="G104" s="24">
        <f t="shared" si="4"/>
        <v>0</v>
      </c>
      <c r="H104" s="1"/>
      <c r="I104" s="2"/>
      <c r="J104" s="2"/>
      <c r="K104" s="2"/>
      <c r="L104" s="2"/>
    </row>
    <row r="105" spans="1:12" ht="24.95" customHeight="1" thickBot="1">
      <c r="A105" s="1"/>
      <c r="B105" s="1"/>
      <c r="C105" s="70" t="s">
        <v>7</v>
      </c>
      <c r="D105" s="71"/>
      <c r="E105" s="71"/>
      <c r="F105" s="71"/>
      <c r="G105" s="32">
        <f>SUM(G95:G104)</f>
        <v>0</v>
      </c>
      <c r="H105" s="1"/>
      <c r="I105" s="2"/>
      <c r="J105" s="2"/>
      <c r="K105" s="2"/>
      <c r="L105" s="2"/>
    </row>
    <row r="106" spans="1:12" ht="31.5" thickTop="1" thickBot="1">
      <c r="A106" s="1"/>
      <c r="B106" s="1" t="s">
        <v>20</v>
      </c>
      <c r="C106" s="1"/>
      <c r="D106" s="1"/>
      <c r="E106" s="1"/>
      <c r="F106" s="1"/>
      <c r="G106" s="1"/>
      <c r="H106" s="1"/>
      <c r="I106" s="2"/>
      <c r="J106" s="2"/>
      <c r="K106" s="2"/>
      <c r="L106" s="2"/>
    </row>
    <row r="107" spans="1:12" ht="31.5" thickTop="1" thickBot="1">
      <c r="A107" s="1"/>
      <c r="B107" s="1" t="s">
        <v>35</v>
      </c>
      <c r="C107" s="20" t="s">
        <v>4</v>
      </c>
      <c r="D107" s="21" t="s">
        <v>5</v>
      </c>
      <c r="E107" s="21" t="s">
        <v>21</v>
      </c>
      <c r="F107" s="21" t="s">
        <v>22</v>
      </c>
      <c r="G107" s="22" t="s">
        <v>3</v>
      </c>
      <c r="H107" s="1"/>
      <c r="I107" s="2"/>
      <c r="J107" s="2"/>
      <c r="K107" s="2"/>
      <c r="L107" s="2"/>
    </row>
    <row r="108" spans="1:12" ht="24.95" customHeight="1" thickBot="1">
      <c r="A108" s="1"/>
      <c r="B108" s="1"/>
      <c r="C108" s="23">
        <v>1</v>
      </c>
      <c r="D108" s="62" t="s">
        <v>103</v>
      </c>
      <c r="E108" s="12">
        <v>1</v>
      </c>
      <c r="F108" s="12">
        <v>3500000</v>
      </c>
      <c r="G108" s="24">
        <f>(E108*F108*14)/1000</f>
        <v>49000</v>
      </c>
      <c r="H108" s="1"/>
      <c r="I108" s="2"/>
      <c r="J108" s="2"/>
      <c r="K108" s="2"/>
      <c r="L108" s="2"/>
    </row>
    <row r="109" spans="1:12" ht="24.95" customHeight="1" thickBot="1">
      <c r="A109" s="1"/>
      <c r="B109" s="1"/>
      <c r="C109" s="23">
        <v>2</v>
      </c>
      <c r="D109" s="63" t="s">
        <v>104</v>
      </c>
      <c r="E109" s="12">
        <v>4</v>
      </c>
      <c r="F109" s="12">
        <v>2500000</v>
      </c>
      <c r="G109" s="24">
        <f t="shared" ref="G109:G117" si="5">(E109*F109*14)/1000</f>
        <v>140000</v>
      </c>
      <c r="H109" s="1"/>
      <c r="I109" s="2"/>
      <c r="J109" s="2"/>
      <c r="K109" s="2"/>
      <c r="L109" s="2"/>
    </row>
    <row r="110" spans="1:12" ht="24.95" customHeight="1" thickBot="1">
      <c r="A110" s="1"/>
      <c r="B110" s="1"/>
      <c r="C110" s="23">
        <v>3</v>
      </c>
      <c r="D110" s="64" t="s">
        <v>105</v>
      </c>
      <c r="E110" s="12">
        <v>1</v>
      </c>
      <c r="F110" s="12">
        <v>2500000</v>
      </c>
      <c r="G110" s="24">
        <f t="shared" si="5"/>
        <v>35000</v>
      </c>
      <c r="H110" s="1"/>
      <c r="I110" s="2"/>
      <c r="J110" s="2"/>
      <c r="K110" s="2"/>
      <c r="L110" s="2"/>
    </row>
    <row r="111" spans="1:12" ht="24.95" customHeight="1" thickBot="1">
      <c r="A111" s="1"/>
      <c r="B111" s="1"/>
      <c r="C111" s="23">
        <v>4</v>
      </c>
      <c r="D111" s="65" t="s">
        <v>106</v>
      </c>
      <c r="E111" s="12">
        <v>3</v>
      </c>
      <c r="F111" s="12">
        <v>2000000</v>
      </c>
      <c r="G111" s="24">
        <f t="shared" si="5"/>
        <v>84000</v>
      </c>
      <c r="H111" s="1"/>
      <c r="I111" s="2"/>
      <c r="J111" s="2"/>
      <c r="K111" s="2"/>
      <c r="L111" s="2"/>
    </row>
    <row r="112" spans="1:12" ht="24.95" customHeight="1" thickBot="1">
      <c r="A112" s="1"/>
      <c r="B112" s="1"/>
      <c r="C112" s="23">
        <v>5</v>
      </c>
      <c r="D112" s="64" t="s">
        <v>107</v>
      </c>
      <c r="E112" s="12">
        <v>6</v>
      </c>
      <c r="F112" s="12">
        <v>1500000</v>
      </c>
      <c r="G112" s="24">
        <f t="shared" si="5"/>
        <v>126000</v>
      </c>
      <c r="H112" s="1"/>
      <c r="I112" s="2"/>
      <c r="J112" s="2"/>
      <c r="K112" s="2"/>
      <c r="L112" s="2"/>
    </row>
    <row r="113" spans="1:12" ht="24.95" customHeight="1" thickBot="1">
      <c r="A113" s="1"/>
      <c r="B113" s="1"/>
      <c r="C113" s="23">
        <v>6</v>
      </c>
      <c r="D113" s="65" t="s">
        <v>108</v>
      </c>
      <c r="E113" s="12">
        <v>3</v>
      </c>
      <c r="F113" s="12">
        <v>2000000</v>
      </c>
      <c r="G113" s="24">
        <f t="shared" si="5"/>
        <v>84000</v>
      </c>
      <c r="H113" s="1"/>
      <c r="I113" s="2"/>
      <c r="J113" s="2"/>
      <c r="K113" s="2"/>
      <c r="L113" s="2"/>
    </row>
    <row r="114" spans="1:12" ht="24.95" customHeight="1">
      <c r="A114" s="1"/>
      <c r="B114" s="1"/>
      <c r="C114" s="23">
        <v>7</v>
      </c>
      <c r="D114" s="12"/>
      <c r="E114" s="12"/>
      <c r="F114" s="12"/>
      <c r="G114" s="24">
        <f t="shared" si="5"/>
        <v>0</v>
      </c>
      <c r="H114" s="1"/>
      <c r="I114" s="2"/>
      <c r="J114" s="2"/>
      <c r="K114" s="2"/>
      <c r="L114" s="2"/>
    </row>
    <row r="115" spans="1:12" ht="24.95" customHeight="1">
      <c r="A115" s="1"/>
      <c r="B115" s="1"/>
      <c r="C115" s="23">
        <v>8</v>
      </c>
      <c r="D115" s="12"/>
      <c r="E115" s="12"/>
      <c r="F115" s="12"/>
      <c r="G115" s="24">
        <f t="shared" si="5"/>
        <v>0</v>
      </c>
      <c r="H115" s="1"/>
      <c r="I115" s="2"/>
      <c r="J115" s="2"/>
      <c r="K115" s="2"/>
      <c r="L115" s="2"/>
    </row>
    <row r="116" spans="1:12" ht="24.95" customHeight="1">
      <c r="A116" s="1"/>
      <c r="B116" s="1"/>
      <c r="C116" s="23">
        <v>9</v>
      </c>
      <c r="D116" s="12"/>
      <c r="E116" s="12"/>
      <c r="F116" s="12"/>
      <c r="G116" s="24">
        <f t="shared" si="5"/>
        <v>0</v>
      </c>
      <c r="H116" s="1"/>
      <c r="I116" s="2"/>
      <c r="J116" s="2"/>
      <c r="K116" s="2"/>
      <c r="L116" s="2"/>
    </row>
    <row r="117" spans="1:12" ht="24.95" customHeight="1">
      <c r="A117" s="1"/>
      <c r="B117" s="1"/>
      <c r="C117" s="23">
        <v>10</v>
      </c>
      <c r="D117" s="12"/>
      <c r="E117" s="12"/>
      <c r="F117" s="12"/>
      <c r="G117" s="24">
        <f t="shared" si="5"/>
        <v>0</v>
      </c>
      <c r="H117" s="1"/>
      <c r="I117" s="2"/>
      <c r="J117" s="2"/>
      <c r="K117" s="2"/>
      <c r="L117" s="2"/>
    </row>
    <row r="118" spans="1:12" ht="24.95" customHeight="1">
      <c r="A118" s="1"/>
      <c r="B118" s="1"/>
      <c r="C118" s="67" t="s">
        <v>7</v>
      </c>
      <c r="D118" s="68"/>
      <c r="E118" s="68"/>
      <c r="F118" s="69"/>
      <c r="G118" s="29">
        <f>SUM(G108:G117)</f>
        <v>518000</v>
      </c>
      <c r="H118" s="1"/>
      <c r="I118" s="2"/>
      <c r="J118" s="2"/>
      <c r="K118" s="2"/>
      <c r="L118" s="2"/>
    </row>
    <row r="119" spans="1:12" ht="24.95" customHeight="1">
      <c r="A119" s="1"/>
      <c r="B119" s="1"/>
      <c r="C119" s="67" t="s">
        <v>62</v>
      </c>
      <c r="D119" s="68"/>
      <c r="E119" s="69"/>
      <c r="F119" s="8">
        <v>0.23</v>
      </c>
      <c r="G119" s="33">
        <f>G118*F119</f>
        <v>119140</v>
      </c>
      <c r="H119" s="1"/>
      <c r="I119" s="2"/>
      <c r="J119" s="2"/>
      <c r="K119" s="2"/>
      <c r="L119" s="2"/>
    </row>
    <row r="120" spans="1:12" ht="24.95" customHeight="1" thickBot="1">
      <c r="A120" s="1"/>
      <c r="B120" s="1"/>
      <c r="C120" s="76" t="s">
        <v>16</v>
      </c>
      <c r="D120" s="78"/>
      <c r="E120" s="78"/>
      <c r="F120" s="77"/>
      <c r="G120" s="31">
        <f>SUM(G118:G119)</f>
        <v>637140</v>
      </c>
      <c r="H120" s="1"/>
      <c r="I120" s="2"/>
      <c r="J120" s="2"/>
      <c r="K120" s="2"/>
      <c r="L120" s="2"/>
    </row>
    <row r="121" spans="1:12" ht="46.5" thickTop="1" thickBot="1">
      <c r="A121" s="1"/>
      <c r="B121" s="1" t="s">
        <v>23</v>
      </c>
      <c r="C121" s="1"/>
      <c r="D121" s="1"/>
      <c r="E121" s="1"/>
      <c r="F121" s="1"/>
      <c r="G121" s="1"/>
      <c r="H121" s="1"/>
      <c r="I121" s="2"/>
      <c r="J121" s="2"/>
      <c r="K121" s="2"/>
      <c r="L121" s="2"/>
    </row>
    <row r="122" spans="1:12" ht="30.75" thickTop="1">
      <c r="A122" s="1"/>
      <c r="B122" s="1"/>
      <c r="C122" s="20" t="s">
        <v>4</v>
      </c>
      <c r="D122" s="21" t="s">
        <v>5</v>
      </c>
      <c r="E122" s="21" t="s">
        <v>24</v>
      </c>
      <c r="F122" s="21" t="s">
        <v>25</v>
      </c>
      <c r="G122" s="22" t="s">
        <v>3</v>
      </c>
      <c r="H122" s="1"/>
      <c r="I122" s="2"/>
      <c r="J122" s="2"/>
      <c r="K122" s="2"/>
      <c r="L122" s="2"/>
    </row>
    <row r="123" spans="1:12" ht="24.95" customHeight="1">
      <c r="A123" s="1"/>
      <c r="B123" s="1"/>
      <c r="C123" s="23">
        <v>1</v>
      </c>
      <c r="D123" s="12" t="s">
        <v>27</v>
      </c>
      <c r="E123" s="12">
        <f>G17</f>
        <v>78430000</v>
      </c>
      <c r="F123" s="6">
        <v>0.03</v>
      </c>
      <c r="G123" s="24">
        <f t="shared" ref="G123:G132" si="6">(E123*F123)/1000</f>
        <v>2352.9</v>
      </c>
      <c r="H123" s="1"/>
      <c r="I123" s="2"/>
      <c r="J123" s="2"/>
      <c r="K123" s="2"/>
      <c r="L123" s="2"/>
    </row>
    <row r="124" spans="1:12" ht="24.95" customHeight="1">
      <c r="A124" s="1"/>
      <c r="B124" s="1"/>
      <c r="C124" s="23">
        <v>2</v>
      </c>
      <c r="D124" s="12" t="s">
        <v>12</v>
      </c>
      <c r="E124" s="12">
        <f>G43</f>
        <v>85001</v>
      </c>
      <c r="F124" s="6">
        <v>0.04</v>
      </c>
      <c r="G124" s="24">
        <f t="shared" si="6"/>
        <v>3.4000400000000002</v>
      </c>
      <c r="H124" s="1"/>
      <c r="I124" s="2"/>
      <c r="J124" s="2"/>
      <c r="K124" s="2"/>
      <c r="L124" s="2"/>
    </row>
    <row r="125" spans="1:12" ht="24.95" customHeight="1">
      <c r="A125" s="1"/>
      <c r="B125" s="1"/>
      <c r="C125" s="23">
        <v>3</v>
      </c>
      <c r="D125" s="12" t="s">
        <v>74</v>
      </c>
      <c r="E125" s="12">
        <f>G30</f>
        <v>15000</v>
      </c>
      <c r="F125" s="6">
        <v>0.1</v>
      </c>
      <c r="G125" s="24">
        <f t="shared" si="6"/>
        <v>1.5</v>
      </c>
      <c r="H125" s="1"/>
      <c r="I125" s="2"/>
      <c r="J125" s="2"/>
      <c r="K125" s="2"/>
      <c r="L125" s="2"/>
    </row>
    <row r="126" spans="1:12" ht="24.95" customHeight="1">
      <c r="A126" s="1"/>
      <c r="B126" s="1"/>
      <c r="C126" s="23">
        <v>4</v>
      </c>
      <c r="D126" s="12" t="s">
        <v>13</v>
      </c>
      <c r="E126" s="12">
        <f>G56</f>
        <v>173000</v>
      </c>
      <c r="F126" s="6">
        <v>0.1</v>
      </c>
      <c r="G126" s="24">
        <f t="shared" si="6"/>
        <v>17.3</v>
      </c>
      <c r="H126" s="1"/>
      <c r="I126" s="2"/>
      <c r="J126" s="2"/>
      <c r="K126" s="2"/>
      <c r="L126" s="2"/>
    </row>
    <row r="127" spans="1:12" ht="24.95" customHeight="1">
      <c r="A127" s="1"/>
      <c r="B127" s="1"/>
      <c r="C127" s="23">
        <v>5</v>
      </c>
      <c r="D127" s="12" t="s">
        <v>14</v>
      </c>
      <c r="E127" s="12">
        <f>E66</f>
        <v>170</v>
      </c>
      <c r="F127" s="6">
        <v>0.03</v>
      </c>
      <c r="G127" s="24">
        <f t="shared" si="6"/>
        <v>5.0999999999999995E-3</v>
      </c>
      <c r="H127" s="1"/>
      <c r="I127" s="2"/>
      <c r="J127" s="2"/>
      <c r="K127" s="2"/>
      <c r="L127" s="2"/>
    </row>
    <row r="128" spans="1:12" ht="24.95" customHeight="1">
      <c r="A128" s="1"/>
      <c r="B128" s="1"/>
      <c r="C128" s="23">
        <v>6</v>
      </c>
      <c r="D128" s="12"/>
      <c r="E128" s="12"/>
      <c r="F128" s="12"/>
      <c r="G128" s="24">
        <f t="shared" si="6"/>
        <v>0</v>
      </c>
      <c r="H128" s="1"/>
      <c r="I128" s="2"/>
      <c r="J128" s="2"/>
      <c r="K128" s="2"/>
      <c r="L128" s="2"/>
    </row>
    <row r="129" spans="1:12" ht="24.95" customHeight="1">
      <c r="A129" s="1"/>
      <c r="B129" s="1"/>
      <c r="C129" s="23">
        <v>7</v>
      </c>
      <c r="D129" s="12"/>
      <c r="E129" s="12"/>
      <c r="F129" s="12"/>
      <c r="G129" s="24">
        <f t="shared" si="6"/>
        <v>0</v>
      </c>
      <c r="H129" s="1"/>
      <c r="I129" s="2"/>
      <c r="J129" s="2"/>
      <c r="K129" s="2"/>
      <c r="L129" s="2"/>
    </row>
    <row r="130" spans="1:12" ht="24.95" customHeight="1">
      <c r="A130" s="1"/>
      <c r="B130" s="1"/>
      <c r="C130" s="23">
        <v>8</v>
      </c>
      <c r="D130" s="12"/>
      <c r="E130" s="12"/>
      <c r="F130" s="12"/>
      <c r="G130" s="24">
        <f t="shared" si="6"/>
        <v>0</v>
      </c>
      <c r="H130" s="1"/>
      <c r="I130" s="2"/>
      <c r="J130" s="2"/>
      <c r="K130" s="2"/>
      <c r="L130" s="2"/>
    </row>
    <row r="131" spans="1:12" ht="24.95" customHeight="1">
      <c r="A131" s="1"/>
      <c r="B131" s="1"/>
      <c r="C131" s="23">
        <v>9</v>
      </c>
      <c r="D131" s="12"/>
      <c r="E131" s="12"/>
      <c r="F131" s="12"/>
      <c r="G131" s="24">
        <f t="shared" si="6"/>
        <v>0</v>
      </c>
      <c r="H131" s="1"/>
      <c r="I131" s="2"/>
      <c r="J131" s="2"/>
      <c r="K131" s="2"/>
      <c r="L131" s="2"/>
    </row>
    <row r="132" spans="1:12" ht="24.95" customHeight="1">
      <c r="A132" s="1"/>
      <c r="B132" s="1"/>
      <c r="C132" s="23">
        <v>10</v>
      </c>
      <c r="D132" s="12"/>
      <c r="E132" s="12"/>
      <c r="F132" s="12"/>
      <c r="G132" s="24">
        <f t="shared" si="6"/>
        <v>0</v>
      </c>
      <c r="H132" s="1"/>
      <c r="I132" s="2"/>
      <c r="J132" s="2"/>
      <c r="K132" s="2"/>
      <c r="L132" s="2"/>
    </row>
    <row r="133" spans="1:12" ht="24.95" customHeight="1" thickBot="1">
      <c r="A133" s="1"/>
      <c r="B133" s="1"/>
      <c r="C133" s="76" t="s">
        <v>7</v>
      </c>
      <c r="D133" s="78"/>
      <c r="E133" s="78"/>
      <c r="F133" s="77"/>
      <c r="G133" s="32">
        <f>SUM(G123:G132)</f>
        <v>2375.1051400000001</v>
      </c>
      <c r="H133" s="1"/>
      <c r="I133" s="2"/>
      <c r="J133" s="2"/>
      <c r="K133" s="2"/>
      <c r="L133" s="2"/>
    </row>
    <row r="134" spans="1:12" ht="31.5" thickTop="1" thickBot="1">
      <c r="A134" s="1"/>
      <c r="B134" s="1" t="s">
        <v>26</v>
      </c>
      <c r="C134" s="1"/>
      <c r="D134" s="1"/>
      <c r="E134" s="1"/>
      <c r="F134" s="1"/>
      <c r="G134" s="1"/>
      <c r="H134" s="1"/>
      <c r="I134" s="2"/>
      <c r="J134" s="2"/>
      <c r="K134" s="2"/>
      <c r="L134" s="2"/>
    </row>
    <row r="135" spans="1:12" ht="30.75" thickTop="1">
      <c r="A135" s="1"/>
      <c r="B135" s="1"/>
      <c r="C135" s="20" t="s">
        <v>4</v>
      </c>
      <c r="D135" s="21" t="s">
        <v>5</v>
      </c>
      <c r="E135" s="21" t="s">
        <v>24</v>
      </c>
      <c r="F135" s="21" t="s">
        <v>25</v>
      </c>
      <c r="G135" s="22" t="s">
        <v>3</v>
      </c>
      <c r="H135" s="1"/>
      <c r="I135" s="2"/>
      <c r="J135" s="2"/>
      <c r="K135" s="2"/>
      <c r="L135" s="2"/>
    </row>
    <row r="136" spans="1:12" ht="24.95" customHeight="1">
      <c r="A136" s="1"/>
      <c r="B136" s="1"/>
      <c r="C136" s="23">
        <v>1</v>
      </c>
      <c r="D136" s="12" t="s">
        <v>27</v>
      </c>
      <c r="E136" s="12">
        <f>G17</f>
        <v>78430000</v>
      </c>
      <c r="F136" s="6">
        <v>0.05</v>
      </c>
      <c r="G136" s="24">
        <f t="shared" ref="G136:G145" si="7">(E136*F136)/1000</f>
        <v>3921.5</v>
      </c>
      <c r="H136" s="1"/>
      <c r="I136" s="2"/>
      <c r="J136" s="2"/>
      <c r="K136" s="2"/>
      <c r="L136" s="2"/>
    </row>
    <row r="137" spans="1:12" ht="24.95" customHeight="1">
      <c r="A137" s="1"/>
      <c r="B137" s="1"/>
      <c r="C137" s="23">
        <v>2</v>
      </c>
      <c r="D137" s="12" t="s">
        <v>12</v>
      </c>
      <c r="E137" s="12">
        <f>G43</f>
        <v>85001</v>
      </c>
      <c r="F137" s="6">
        <v>0.12</v>
      </c>
      <c r="G137" s="24">
        <f t="shared" si="7"/>
        <v>10.200119999999998</v>
      </c>
      <c r="H137" s="1"/>
      <c r="I137" s="2"/>
      <c r="J137" s="2"/>
      <c r="K137" s="2"/>
      <c r="L137" s="2"/>
    </row>
    <row r="138" spans="1:12" ht="24.95" customHeight="1">
      <c r="A138" s="1"/>
      <c r="B138" s="1"/>
      <c r="C138" s="23">
        <v>3</v>
      </c>
      <c r="D138" s="12" t="s">
        <v>74</v>
      </c>
      <c r="E138" s="12">
        <f>G30</f>
        <v>15000</v>
      </c>
      <c r="F138" s="6">
        <v>0.2</v>
      </c>
      <c r="G138" s="24">
        <f t="shared" si="7"/>
        <v>3</v>
      </c>
      <c r="H138" s="1"/>
      <c r="I138" s="2"/>
      <c r="J138" s="2"/>
      <c r="K138" s="2"/>
      <c r="L138" s="2"/>
    </row>
    <row r="139" spans="1:12" ht="24.95" customHeight="1">
      <c r="A139" s="1"/>
      <c r="B139" s="1"/>
      <c r="C139" s="23">
        <v>4</v>
      </c>
      <c r="D139" s="12" t="s">
        <v>13</v>
      </c>
      <c r="E139" s="12">
        <f>G56</f>
        <v>173000</v>
      </c>
      <c r="F139" s="6">
        <v>0.1</v>
      </c>
      <c r="G139" s="24">
        <f t="shared" si="7"/>
        <v>17.3</v>
      </c>
      <c r="H139" s="1"/>
      <c r="I139" s="2"/>
      <c r="J139" s="2"/>
      <c r="K139" s="2"/>
      <c r="L139" s="2"/>
    </row>
    <row r="140" spans="1:12" ht="24.95" customHeight="1">
      <c r="A140" s="1"/>
      <c r="B140" s="1"/>
      <c r="C140" s="23">
        <v>5</v>
      </c>
      <c r="D140" s="12" t="s">
        <v>14</v>
      </c>
      <c r="E140" s="12">
        <f>E66</f>
        <v>170</v>
      </c>
      <c r="F140" s="6">
        <v>0.1</v>
      </c>
      <c r="G140" s="24">
        <f t="shared" si="7"/>
        <v>1.7000000000000001E-2</v>
      </c>
      <c r="H140" s="1"/>
      <c r="I140" s="2"/>
      <c r="J140" s="2"/>
      <c r="K140" s="2"/>
      <c r="L140" s="2"/>
    </row>
    <row r="141" spans="1:12" ht="24.95" customHeight="1">
      <c r="A141" s="1"/>
      <c r="B141" s="1"/>
      <c r="C141" s="23">
        <v>6</v>
      </c>
      <c r="D141" s="12"/>
      <c r="E141" s="12"/>
      <c r="F141" s="12"/>
      <c r="G141" s="24">
        <f t="shared" si="7"/>
        <v>0</v>
      </c>
      <c r="H141" s="1"/>
      <c r="I141" s="2"/>
      <c r="J141" s="2"/>
      <c r="K141" s="2"/>
      <c r="L141" s="2"/>
    </row>
    <row r="142" spans="1:12" ht="24.95" customHeight="1">
      <c r="A142" s="1"/>
      <c r="B142" s="1"/>
      <c r="C142" s="23">
        <v>7</v>
      </c>
      <c r="D142" s="12"/>
      <c r="E142" s="12"/>
      <c r="F142" s="12"/>
      <c r="G142" s="24">
        <f t="shared" si="7"/>
        <v>0</v>
      </c>
      <c r="H142" s="1"/>
      <c r="I142" s="2"/>
      <c r="J142" s="2"/>
      <c r="K142" s="2"/>
      <c r="L142" s="2"/>
    </row>
    <row r="143" spans="1:12" ht="24.95" customHeight="1">
      <c r="A143" s="1"/>
      <c r="B143" s="1"/>
      <c r="C143" s="23">
        <v>8</v>
      </c>
      <c r="D143" s="12"/>
      <c r="E143" s="12"/>
      <c r="F143" s="12"/>
      <c r="G143" s="24">
        <f t="shared" si="7"/>
        <v>0</v>
      </c>
      <c r="H143" s="1"/>
      <c r="I143" s="2"/>
      <c r="J143" s="2"/>
      <c r="K143" s="2"/>
      <c r="L143" s="2"/>
    </row>
    <row r="144" spans="1:12" ht="24.95" customHeight="1">
      <c r="A144" s="1"/>
      <c r="B144" s="1"/>
      <c r="C144" s="23">
        <v>9</v>
      </c>
      <c r="D144" s="12"/>
      <c r="E144" s="12"/>
      <c r="F144" s="12"/>
      <c r="G144" s="24">
        <f t="shared" si="7"/>
        <v>0</v>
      </c>
      <c r="H144" s="1"/>
      <c r="I144" s="2"/>
      <c r="J144" s="2"/>
      <c r="K144" s="2"/>
      <c r="L144" s="2"/>
    </row>
    <row r="145" spans="1:12" ht="24.95" customHeight="1">
      <c r="A145" s="1"/>
      <c r="B145" s="1"/>
      <c r="C145" s="23">
        <v>10</v>
      </c>
      <c r="D145" s="12"/>
      <c r="E145" s="12"/>
      <c r="F145" s="12"/>
      <c r="G145" s="24">
        <f t="shared" si="7"/>
        <v>0</v>
      </c>
      <c r="H145" s="1"/>
      <c r="I145" s="2"/>
      <c r="J145" s="2"/>
      <c r="K145" s="2"/>
      <c r="L145" s="2"/>
    </row>
    <row r="146" spans="1:12" ht="24.95" customHeight="1" thickBot="1">
      <c r="A146" s="1"/>
      <c r="B146" s="1"/>
      <c r="C146" s="76" t="s">
        <v>7</v>
      </c>
      <c r="D146" s="78"/>
      <c r="E146" s="78"/>
      <c r="F146" s="77"/>
      <c r="G146" s="32">
        <f>SUM(G136:G145)</f>
        <v>3952.01712</v>
      </c>
      <c r="H146" s="1"/>
      <c r="I146" s="2"/>
      <c r="J146" s="2"/>
      <c r="K146" s="2"/>
      <c r="L146" s="2"/>
    </row>
    <row r="147" spans="1:12" ht="31.5" thickTop="1" thickBot="1">
      <c r="A147" s="1"/>
      <c r="B147" s="1" t="s">
        <v>28</v>
      </c>
      <c r="C147" s="1"/>
      <c r="D147" s="1"/>
      <c r="E147" s="1"/>
      <c r="F147" s="1"/>
      <c r="G147" s="1"/>
      <c r="H147" s="1"/>
      <c r="I147" s="2"/>
      <c r="J147" s="2"/>
      <c r="K147" s="2"/>
      <c r="L147" s="2"/>
    </row>
    <row r="148" spans="1:12" ht="30.75" thickTop="1">
      <c r="A148" s="1"/>
      <c r="B148" s="1"/>
      <c r="C148" s="20" t="s">
        <v>4</v>
      </c>
      <c r="D148" s="21" t="s">
        <v>5</v>
      </c>
      <c r="E148" s="21" t="s">
        <v>29</v>
      </c>
      <c r="F148" s="21" t="s">
        <v>30</v>
      </c>
      <c r="G148" s="21" t="s">
        <v>2</v>
      </c>
      <c r="H148" s="22" t="s">
        <v>3</v>
      </c>
      <c r="I148" s="2"/>
      <c r="J148" s="2"/>
      <c r="K148" s="2"/>
      <c r="L148" s="2"/>
    </row>
    <row r="149" spans="1:12" ht="24.95" customHeight="1">
      <c r="A149" s="1"/>
      <c r="B149" s="1"/>
      <c r="C149" s="23">
        <v>1</v>
      </c>
      <c r="D149" s="12" t="s">
        <v>120</v>
      </c>
      <c r="E149" s="12" t="s">
        <v>124</v>
      </c>
      <c r="F149" s="12"/>
      <c r="G149" s="12">
        <v>250000</v>
      </c>
      <c r="H149" s="24">
        <f t="shared" ref="H149:H158" si="8">(F149*G149)/1000</f>
        <v>0</v>
      </c>
      <c r="I149" s="2"/>
      <c r="J149" s="2"/>
      <c r="K149" s="2"/>
      <c r="L149" s="2"/>
    </row>
    <row r="150" spans="1:12" ht="24.95" customHeight="1">
      <c r="A150" s="1"/>
      <c r="B150" s="1"/>
      <c r="C150" s="23">
        <v>2</v>
      </c>
      <c r="D150" s="12" t="s">
        <v>121</v>
      </c>
      <c r="E150" s="12" t="s">
        <v>125</v>
      </c>
      <c r="F150" s="12"/>
      <c r="G150" s="12">
        <v>50000</v>
      </c>
      <c r="H150" s="24">
        <f t="shared" si="8"/>
        <v>0</v>
      </c>
      <c r="I150" s="2"/>
      <c r="J150" s="2"/>
      <c r="K150" s="2"/>
      <c r="L150" s="2"/>
    </row>
    <row r="151" spans="1:12" ht="24.95" customHeight="1">
      <c r="A151" s="1"/>
      <c r="B151" s="1"/>
      <c r="C151" s="23">
        <v>3</v>
      </c>
      <c r="D151" s="12" t="s">
        <v>122</v>
      </c>
      <c r="E151" s="12" t="s">
        <v>125</v>
      </c>
      <c r="F151" s="12"/>
      <c r="G151" s="12">
        <v>5000</v>
      </c>
      <c r="H151" s="24">
        <f t="shared" si="8"/>
        <v>0</v>
      </c>
      <c r="I151" s="2"/>
      <c r="J151" s="2"/>
      <c r="K151" s="2"/>
      <c r="L151" s="2"/>
    </row>
    <row r="152" spans="1:12" ht="24.95" customHeight="1">
      <c r="A152" s="1"/>
      <c r="B152" s="1"/>
      <c r="C152" s="23">
        <v>4</v>
      </c>
      <c r="D152" s="12" t="s">
        <v>123</v>
      </c>
      <c r="E152" s="12"/>
      <c r="F152" s="12"/>
      <c r="G152" s="12">
        <v>5000</v>
      </c>
      <c r="H152" s="24">
        <f t="shared" si="8"/>
        <v>0</v>
      </c>
      <c r="I152" s="2"/>
      <c r="J152" s="2"/>
      <c r="K152" s="2"/>
      <c r="L152" s="2"/>
    </row>
    <row r="153" spans="1:12" ht="24.95" customHeight="1">
      <c r="A153" s="1"/>
      <c r="B153" s="1"/>
      <c r="C153" s="23">
        <v>5</v>
      </c>
      <c r="D153" s="12"/>
      <c r="E153" s="12"/>
      <c r="F153" s="12"/>
      <c r="G153" s="12"/>
      <c r="H153" s="24">
        <f t="shared" si="8"/>
        <v>0</v>
      </c>
      <c r="I153" s="2"/>
      <c r="J153" s="2"/>
      <c r="K153" s="2"/>
      <c r="L153" s="2"/>
    </row>
    <row r="154" spans="1:12" ht="24.95" customHeight="1">
      <c r="A154" s="1"/>
      <c r="B154" s="1"/>
      <c r="C154" s="23">
        <v>6</v>
      </c>
      <c r="D154" s="12"/>
      <c r="E154" s="12"/>
      <c r="F154" s="12"/>
      <c r="G154" s="12"/>
      <c r="H154" s="24">
        <f t="shared" si="8"/>
        <v>0</v>
      </c>
      <c r="I154" s="2"/>
      <c r="J154" s="2"/>
      <c r="K154" s="2"/>
      <c r="L154" s="2"/>
    </row>
    <row r="155" spans="1:12" ht="24.95" customHeight="1">
      <c r="A155" s="1"/>
      <c r="B155" s="1"/>
      <c r="C155" s="23">
        <v>7</v>
      </c>
      <c r="D155" s="12"/>
      <c r="E155" s="12"/>
      <c r="F155" s="12"/>
      <c r="G155" s="12"/>
      <c r="H155" s="24">
        <f t="shared" si="8"/>
        <v>0</v>
      </c>
      <c r="I155" s="2"/>
      <c r="J155" s="2"/>
      <c r="K155" s="2"/>
      <c r="L155" s="2"/>
    </row>
    <row r="156" spans="1:12" ht="24.95" customHeight="1">
      <c r="A156" s="1"/>
      <c r="B156" s="1"/>
      <c r="C156" s="23">
        <v>8</v>
      </c>
      <c r="D156" s="12"/>
      <c r="E156" s="12"/>
      <c r="F156" s="12"/>
      <c r="G156" s="12"/>
      <c r="H156" s="24">
        <f t="shared" si="8"/>
        <v>0</v>
      </c>
      <c r="I156" s="2"/>
      <c r="J156" s="2"/>
      <c r="K156" s="2"/>
      <c r="L156" s="2"/>
    </row>
    <row r="157" spans="1:12" ht="24.95" customHeight="1">
      <c r="A157" s="1"/>
      <c r="B157" s="1"/>
      <c r="C157" s="23">
        <v>9</v>
      </c>
      <c r="D157" s="12"/>
      <c r="E157" s="12"/>
      <c r="F157" s="12"/>
      <c r="G157" s="12"/>
      <c r="H157" s="24">
        <f t="shared" si="8"/>
        <v>0</v>
      </c>
      <c r="I157" s="2"/>
      <c r="J157" s="2"/>
      <c r="K157" s="2"/>
      <c r="L157" s="2"/>
    </row>
    <row r="158" spans="1:12" ht="24.95" customHeight="1">
      <c r="A158" s="1"/>
      <c r="B158" s="1"/>
      <c r="C158" s="23">
        <v>10</v>
      </c>
      <c r="D158" s="12"/>
      <c r="E158" s="12"/>
      <c r="F158" s="12"/>
      <c r="G158" s="12"/>
      <c r="H158" s="24">
        <f t="shared" si="8"/>
        <v>0</v>
      </c>
      <c r="I158" s="2"/>
      <c r="J158" s="2"/>
      <c r="K158" s="2"/>
      <c r="L158" s="2"/>
    </row>
    <row r="159" spans="1:12" ht="24.95" customHeight="1" thickBot="1">
      <c r="A159" s="1"/>
      <c r="B159" s="1"/>
      <c r="C159" s="76" t="s">
        <v>7</v>
      </c>
      <c r="D159" s="78"/>
      <c r="E159" s="78"/>
      <c r="F159" s="78"/>
      <c r="G159" s="77"/>
      <c r="H159" s="32">
        <f>SUM(H149:H158)</f>
        <v>0</v>
      </c>
      <c r="I159" s="2"/>
      <c r="J159" s="2"/>
      <c r="K159" s="2"/>
      <c r="L159" s="2"/>
    </row>
    <row r="160" spans="1:12" ht="24.95" customHeight="1" thickTop="1">
      <c r="A160" s="1"/>
      <c r="B160" s="1"/>
      <c r="C160" s="79" t="s">
        <v>68</v>
      </c>
      <c r="D160" s="79"/>
      <c r="E160" s="79"/>
      <c r="F160" s="79"/>
      <c r="G160" s="79"/>
      <c r="H160" s="79"/>
      <c r="I160" s="2"/>
      <c r="J160" s="2"/>
      <c r="K160" s="2"/>
      <c r="L160" s="2"/>
    </row>
    <row r="161" spans="1:12" ht="75.75" thickBot="1">
      <c r="A161" s="1" t="s">
        <v>31</v>
      </c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</row>
    <row r="162" spans="1:12" ht="30.75" thickTop="1">
      <c r="A162" s="1"/>
      <c r="B162" s="1"/>
      <c r="C162" s="20" t="s">
        <v>4</v>
      </c>
      <c r="D162" s="21" t="s">
        <v>5</v>
      </c>
      <c r="E162" s="22" t="s">
        <v>3</v>
      </c>
      <c r="F162" s="1"/>
      <c r="G162" s="1"/>
      <c r="H162" s="1"/>
      <c r="I162" s="2"/>
      <c r="J162" s="2"/>
      <c r="K162" s="2"/>
      <c r="L162" s="2"/>
    </row>
    <row r="163" spans="1:12" ht="24.95" customHeight="1">
      <c r="A163" s="1"/>
      <c r="B163" s="1"/>
      <c r="C163" s="23">
        <v>1</v>
      </c>
      <c r="D163" s="12" t="str">
        <f>B93</f>
        <v>مواد اولیه و نهاده ای تولید</v>
      </c>
      <c r="E163" s="30">
        <f>G105</f>
        <v>0</v>
      </c>
      <c r="F163" s="1"/>
      <c r="G163" s="1"/>
      <c r="H163" s="1"/>
      <c r="I163" s="2"/>
      <c r="J163" s="2"/>
      <c r="K163" s="2"/>
      <c r="L163" s="2"/>
    </row>
    <row r="164" spans="1:12" ht="24.95" customHeight="1">
      <c r="A164" s="1"/>
      <c r="B164" s="1"/>
      <c r="C164" s="23">
        <v>2</v>
      </c>
      <c r="D164" s="12" t="str">
        <f>B106</f>
        <v>حقوق و دستمزد</v>
      </c>
      <c r="E164" s="30">
        <f>G120</f>
        <v>637140</v>
      </c>
      <c r="F164" s="1"/>
      <c r="G164" s="1"/>
      <c r="H164" s="1"/>
      <c r="I164" s="2"/>
      <c r="J164" s="2"/>
      <c r="K164" s="2"/>
      <c r="L164" s="2"/>
    </row>
    <row r="165" spans="1:12" ht="24.95" customHeight="1">
      <c r="A165" s="1"/>
      <c r="B165" s="1"/>
      <c r="C165" s="23">
        <v>3</v>
      </c>
      <c r="D165" s="12" t="str">
        <f>B121</f>
        <v>هزینه نگهداری و تعمیرات</v>
      </c>
      <c r="E165" s="30">
        <f>G133</f>
        <v>2375.1051400000001</v>
      </c>
      <c r="F165" s="1"/>
      <c r="G165" s="1"/>
      <c r="H165" s="1"/>
      <c r="I165" s="2"/>
      <c r="J165" s="2"/>
      <c r="K165" s="2"/>
      <c r="L165" s="2"/>
    </row>
    <row r="166" spans="1:12" ht="24.95" customHeight="1">
      <c r="A166" s="1"/>
      <c r="B166" s="1"/>
      <c r="C166" s="23">
        <v>4</v>
      </c>
      <c r="D166" s="12" t="str">
        <f>B134</f>
        <v>هزینه استهلاک</v>
      </c>
      <c r="E166" s="30">
        <f>G146</f>
        <v>3952.01712</v>
      </c>
      <c r="F166" s="1"/>
      <c r="G166" s="1"/>
      <c r="H166" s="1"/>
      <c r="I166" s="2"/>
      <c r="J166" s="2"/>
      <c r="K166" s="2"/>
      <c r="L166" s="2"/>
    </row>
    <row r="167" spans="1:12" ht="24.95" customHeight="1">
      <c r="A167" s="1"/>
      <c r="B167" s="1"/>
      <c r="C167" s="23">
        <v>5</v>
      </c>
      <c r="D167" s="12" t="str">
        <f>B147</f>
        <v>سوخت و انرژی</v>
      </c>
      <c r="E167" s="30">
        <f>H159</f>
        <v>0</v>
      </c>
      <c r="F167" s="1"/>
      <c r="G167" s="1"/>
      <c r="H167" s="1"/>
      <c r="I167" s="2"/>
      <c r="J167" s="2"/>
      <c r="K167" s="2"/>
      <c r="L167" s="2"/>
    </row>
    <row r="168" spans="1:12" ht="24.95" customHeight="1">
      <c r="A168" s="1"/>
      <c r="B168" s="1"/>
      <c r="C168" s="23">
        <v>6</v>
      </c>
      <c r="D168" s="12"/>
      <c r="E168" s="24"/>
      <c r="F168" s="1"/>
      <c r="G168" s="1"/>
      <c r="H168" s="1"/>
      <c r="I168" s="2"/>
      <c r="J168" s="2"/>
      <c r="K168" s="2"/>
      <c r="L168" s="2"/>
    </row>
    <row r="169" spans="1:12" ht="24.95" customHeight="1">
      <c r="A169" s="1"/>
      <c r="B169" s="1"/>
      <c r="C169" s="23">
        <v>7</v>
      </c>
      <c r="D169" s="12"/>
      <c r="E169" s="24"/>
      <c r="F169" s="1"/>
      <c r="G169" s="1"/>
      <c r="H169" s="1"/>
      <c r="I169" s="2"/>
      <c r="J169" s="2"/>
      <c r="K169" s="2"/>
      <c r="L169" s="2"/>
    </row>
    <row r="170" spans="1:12" ht="24.95" customHeight="1">
      <c r="A170" s="1"/>
      <c r="B170" s="1"/>
      <c r="C170" s="23">
        <v>8</v>
      </c>
      <c r="D170" s="12"/>
      <c r="E170" s="24"/>
      <c r="F170" s="1"/>
      <c r="G170" s="1"/>
      <c r="H170" s="1"/>
      <c r="I170" s="2"/>
      <c r="J170" s="2"/>
      <c r="K170" s="2"/>
      <c r="L170" s="2"/>
    </row>
    <row r="171" spans="1:12" ht="24.95" customHeight="1">
      <c r="A171" s="1"/>
      <c r="B171" s="1"/>
      <c r="C171" s="23">
        <v>9</v>
      </c>
      <c r="D171" s="12"/>
      <c r="E171" s="24"/>
      <c r="F171" s="1"/>
      <c r="G171" s="1"/>
      <c r="H171" s="1"/>
      <c r="I171" s="2"/>
      <c r="J171" s="2"/>
      <c r="K171" s="2"/>
      <c r="L171" s="2"/>
    </row>
    <row r="172" spans="1:12" ht="24.95" customHeight="1">
      <c r="A172" s="1"/>
      <c r="B172" s="1"/>
      <c r="C172" s="23">
        <v>10</v>
      </c>
      <c r="D172" s="12"/>
      <c r="E172" s="24"/>
      <c r="F172" s="1"/>
      <c r="G172" s="1"/>
      <c r="H172" s="1"/>
      <c r="I172" s="2"/>
      <c r="J172" s="2"/>
      <c r="K172" s="2"/>
      <c r="L172" s="2"/>
    </row>
    <row r="173" spans="1:12" ht="24.95" customHeight="1">
      <c r="A173" s="1"/>
      <c r="B173" s="1"/>
      <c r="C173" s="67" t="s">
        <v>7</v>
      </c>
      <c r="D173" s="69"/>
      <c r="E173" s="34">
        <f>SUM(E163:E172)</f>
        <v>643467.12225999997</v>
      </c>
      <c r="F173" s="1"/>
      <c r="G173" s="1"/>
      <c r="H173" s="1"/>
      <c r="I173" s="2"/>
      <c r="J173" s="2"/>
      <c r="K173" s="2"/>
      <c r="L173" s="2"/>
    </row>
    <row r="174" spans="1:12" ht="54" customHeight="1">
      <c r="A174" s="1"/>
      <c r="B174" s="1"/>
      <c r="C174" s="23" t="s">
        <v>58</v>
      </c>
      <c r="D174" s="6">
        <v>0.05</v>
      </c>
      <c r="E174" s="30">
        <f>E173*D174</f>
        <v>32173.356113000002</v>
      </c>
      <c r="F174" s="1"/>
      <c r="G174" s="1"/>
      <c r="H174" s="1"/>
      <c r="I174" s="2"/>
      <c r="J174" s="2"/>
      <c r="K174" s="2"/>
      <c r="L174" s="2"/>
    </row>
    <row r="175" spans="1:12" ht="24.95" customHeight="1" thickBot="1">
      <c r="A175" s="1"/>
      <c r="B175" s="1"/>
      <c r="C175" s="76" t="s">
        <v>16</v>
      </c>
      <c r="D175" s="77"/>
      <c r="E175" s="35">
        <f>SUM(E173:E174)</f>
        <v>675640.47837299993</v>
      </c>
      <c r="F175" s="1"/>
      <c r="G175" s="1"/>
      <c r="H175" s="1"/>
      <c r="I175" s="2"/>
      <c r="J175" s="2"/>
      <c r="K175" s="2"/>
      <c r="L175" s="2"/>
    </row>
    <row r="176" spans="1:12" ht="31.5" thickTop="1" thickBot="1">
      <c r="A176" s="1" t="s">
        <v>32</v>
      </c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</row>
    <row r="177" spans="1:12" ht="15.75" thickTop="1">
      <c r="A177" s="1"/>
      <c r="B177" s="85" t="s">
        <v>5</v>
      </c>
      <c r="C177" s="82"/>
      <c r="D177" s="22" t="s">
        <v>33</v>
      </c>
      <c r="E177" s="1"/>
      <c r="F177" s="1"/>
      <c r="G177" s="1"/>
      <c r="H177" s="1"/>
      <c r="I177" s="2"/>
      <c r="J177" s="2"/>
      <c r="K177" s="2"/>
      <c r="L177" s="2"/>
    </row>
    <row r="178" spans="1:12" ht="28.5" customHeight="1">
      <c r="A178" s="1"/>
      <c r="B178" s="86" t="s">
        <v>34</v>
      </c>
      <c r="C178" s="87"/>
      <c r="D178" s="30">
        <f>G105/12</f>
        <v>0</v>
      </c>
      <c r="E178" s="1"/>
      <c r="F178" s="1"/>
      <c r="G178" s="1"/>
      <c r="H178" s="1"/>
      <c r="I178" s="2"/>
      <c r="J178" s="2"/>
      <c r="K178" s="2"/>
      <c r="L178" s="2"/>
    </row>
    <row r="179" spans="1:12" ht="42.75" customHeight="1">
      <c r="A179" s="1"/>
      <c r="B179" s="88" t="s">
        <v>20</v>
      </c>
      <c r="C179" s="89"/>
      <c r="D179" s="30">
        <f>G120/14</f>
        <v>45510</v>
      </c>
      <c r="E179" s="1"/>
      <c r="F179" s="1"/>
      <c r="G179" s="1"/>
      <c r="H179" s="1"/>
      <c r="I179" s="2"/>
      <c r="J179" s="2"/>
      <c r="K179" s="2"/>
      <c r="L179" s="2"/>
    </row>
    <row r="180" spans="1:12" ht="42.75" customHeight="1">
      <c r="A180" s="1"/>
      <c r="B180" s="90" t="s">
        <v>28</v>
      </c>
      <c r="C180" s="91"/>
      <c r="D180" s="36">
        <f>H159/12</f>
        <v>0</v>
      </c>
      <c r="E180" s="1"/>
      <c r="F180" s="1"/>
      <c r="G180" s="1"/>
      <c r="H180" s="1"/>
      <c r="I180" s="2"/>
      <c r="J180" s="2"/>
      <c r="K180" s="2"/>
      <c r="L180" s="2"/>
    </row>
    <row r="181" spans="1:12">
      <c r="A181" s="1"/>
      <c r="B181" s="94"/>
      <c r="C181" s="95"/>
      <c r="D181" s="37"/>
      <c r="E181" s="1"/>
      <c r="F181" s="1"/>
      <c r="G181" s="1"/>
      <c r="H181" s="1"/>
      <c r="I181" s="2"/>
      <c r="J181" s="2"/>
      <c r="K181" s="2"/>
      <c r="L181" s="2"/>
    </row>
    <row r="182" spans="1:12">
      <c r="A182" s="1"/>
      <c r="B182" s="94"/>
      <c r="C182" s="95"/>
      <c r="D182" s="38"/>
      <c r="E182" s="1"/>
      <c r="F182" s="1"/>
      <c r="G182" s="1"/>
      <c r="H182" s="1"/>
      <c r="I182" s="2"/>
      <c r="J182" s="2"/>
      <c r="K182" s="2"/>
      <c r="L182" s="2"/>
    </row>
    <row r="183" spans="1:12" ht="15.75" thickBot="1">
      <c r="A183" s="1"/>
      <c r="B183" s="72" t="s">
        <v>7</v>
      </c>
      <c r="C183" s="73"/>
      <c r="D183" s="32">
        <f>SUM(D178:D182)</f>
        <v>45510</v>
      </c>
      <c r="E183" s="1"/>
      <c r="F183" s="1"/>
      <c r="G183" s="1"/>
      <c r="H183" s="1"/>
      <c r="I183" s="2"/>
      <c r="J183" s="2"/>
      <c r="K183" s="2"/>
      <c r="L183" s="2"/>
    </row>
    <row r="184" spans="1:12" ht="61.5" thickTop="1" thickBot="1">
      <c r="A184" s="1" t="s">
        <v>36</v>
      </c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</row>
    <row r="185" spans="1:12" ht="20.100000000000001" customHeight="1" thickTop="1">
      <c r="A185" s="1"/>
      <c r="B185" s="85" t="s">
        <v>5</v>
      </c>
      <c r="C185" s="82"/>
      <c r="D185" s="22" t="s">
        <v>33</v>
      </c>
      <c r="E185" s="1"/>
      <c r="F185" s="1"/>
      <c r="G185" s="1"/>
      <c r="H185" s="1"/>
      <c r="I185" s="2"/>
      <c r="J185" s="2"/>
      <c r="K185" s="2"/>
      <c r="L185" s="2"/>
    </row>
    <row r="186" spans="1:12" ht="24.95" customHeight="1">
      <c r="A186" s="1"/>
      <c r="B186" s="86" t="s">
        <v>37</v>
      </c>
      <c r="C186" s="87"/>
      <c r="D186" s="30">
        <f>E91</f>
        <v>118470104.55</v>
      </c>
      <c r="E186" s="1"/>
      <c r="F186" s="1"/>
      <c r="G186" s="1"/>
      <c r="H186" s="1"/>
      <c r="I186" s="2"/>
      <c r="J186" s="2"/>
      <c r="K186" s="2"/>
      <c r="L186" s="2"/>
    </row>
    <row r="187" spans="1:12" ht="24.95" customHeight="1">
      <c r="A187" s="1"/>
      <c r="B187" s="86" t="s">
        <v>32</v>
      </c>
      <c r="C187" s="87"/>
      <c r="D187" s="30">
        <f>D183</f>
        <v>45510</v>
      </c>
      <c r="E187" s="1"/>
      <c r="F187" s="1"/>
      <c r="G187" s="1"/>
      <c r="H187" s="1"/>
      <c r="I187" s="2"/>
      <c r="J187" s="2"/>
      <c r="K187" s="2"/>
      <c r="L187" s="2"/>
    </row>
    <row r="188" spans="1:12" ht="24.95" customHeight="1" thickBot="1">
      <c r="A188" s="1"/>
      <c r="B188" s="72" t="s">
        <v>7</v>
      </c>
      <c r="C188" s="73"/>
      <c r="D188" s="32">
        <f>SUM(D186:D187)</f>
        <v>118515614.55</v>
      </c>
      <c r="E188" s="1"/>
      <c r="F188" s="1"/>
      <c r="G188" s="1"/>
      <c r="H188" s="1"/>
      <c r="I188" s="2"/>
      <c r="J188" s="2"/>
      <c r="K188" s="2"/>
      <c r="L188" s="2"/>
    </row>
    <row r="189" spans="1:12" ht="16.5" thickTop="1" thickBot="1">
      <c r="A189" s="1" t="s">
        <v>38</v>
      </c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</row>
    <row r="190" spans="1:12" ht="45.75" thickTop="1">
      <c r="A190" s="1"/>
      <c r="B190" s="85" t="s">
        <v>5</v>
      </c>
      <c r="C190" s="82"/>
      <c r="D190" s="39" t="s">
        <v>73</v>
      </c>
      <c r="E190" s="21" t="s">
        <v>76</v>
      </c>
      <c r="F190" s="22" t="s">
        <v>67</v>
      </c>
      <c r="G190" s="1"/>
      <c r="H190" s="1"/>
      <c r="I190" s="2"/>
      <c r="J190" s="2"/>
      <c r="K190" s="2"/>
      <c r="L190" s="2"/>
    </row>
    <row r="191" spans="1:12" ht="24.95" customHeight="1">
      <c r="A191" s="1"/>
      <c r="B191" s="86" t="s">
        <v>126</v>
      </c>
      <c r="C191" s="87"/>
      <c r="D191" s="12">
        <v>20000</v>
      </c>
      <c r="E191" s="12">
        <v>20000</v>
      </c>
      <c r="F191" s="24">
        <f>(D191*E191)/1000</f>
        <v>400000</v>
      </c>
      <c r="G191" s="1"/>
      <c r="H191" s="1"/>
      <c r="I191" s="2"/>
      <c r="J191" s="2"/>
      <c r="K191" s="2"/>
      <c r="L191" s="2"/>
    </row>
    <row r="192" spans="1:12" ht="24.95" customHeight="1">
      <c r="A192" s="1"/>
      <c r="B192" s="86" t="s">
        <v>83</v>
      </c>
      <c r="C192" s="87"/>
      <c r="D192" s="12">
        <v>3000</v>
      </c>
      <c r="E192" s="12">
        <v>10000</v>
      </c>
      <c r="F192" s="24">
        <f>(D192*E192)/1000</f>
        <v>30000</v>
      </c>
      <c r="G192" s="1"/>
      <c r="H192" s="1"/>
      <c r="I192" s="2"/>
      <c r="J192" s="2"/>
      <c r="K192" s="2"/>
      <c r="L192" s="2"/>
    </row>
    <row r="193" spans="1:12" ht="24.95" customHeight="1">
      <c r="A193" s="1"/>
      <c r="B193" s="86" t="s">
        <v>127</v>
      </c>
      <c r="C193" s="87"/>
      <c r="D193" s="12">
        <v>20000</v>
      </c>
      <c r="E193" s="12">
        <v>15000</v>
      </c>
      <c r="F193" s="24">
        <f>(D193*E193)/1000</f>
        <v>300000</v>
      </c>
      <c r="G193" s="1"/>
      <c r="H193" s="1"/>
      <c r="I193" s="2"/>
      <c r="J193" s="2"/>
      <c r="K193" s="2"/>
      <c r="L193" s="2"/>
    </row>
    <row r="194" spans="1:12" ht="24.95" customHeight="1">
      <c r="A194" s="1"/>
      <c r="B194" s="86" t="s">
        <v>128</v>
      </c>
      <c r="C194" s="87"/>
      <c r="D194" s="12">
        <v>3000</v>
      </c>
      <c r="E194" s="12">
        <v>25000</v>
      </c>
      <c r="F194" s="24">
        <f>(D194*E194)/1000</f>
        <v>75000</v>
      </c>
      <c r="G194" s="1"/>
      <c r="H194" s="1"/>
      <c r="I194" s="2"/>
      <c r="J194" s="2"/>
      <c r="K194" s="2"/>
      <c r="L194" s="2"/>
    </row>
    <row r="195" spans="1:12" ht="24.95" customHeight="1">
      <c r="A195" s="1"/>
      <c r="B195" s="86" t="s">
        <v>129</v>
      </c>
      <c r="C195" s="87"/>
      <c r="D195" s="12">
        <v>50000</v>
      </c>
      <c r="E195" s="12">
        <v>10000</v>
      </c>
      <c r="F195" s="24">
        <f>(D195*E195)/1000</f>
        <v>500000</v>
      </c>
      <c r="G195" s="1"/>
      <c r="H195" s="1"/>
      <c r="I195" s="2"/>
      <c r="J195" s="2"/>
      <c r="K195" s="2"/>
      <c r="L195" s="2"/>
    </row>
    <row r="196" spans="1:12" ht="24.95" customHeight="1" thickBot="1">
      <c r="A196" s="1"/>
      <c r="B196" s="76" t="s">
        <v>7</v>
      </c>
      <c r="C196" s="78"/>
      <c r="D196" s="78"/>
      <c r="E196" s="40"/>
      <c r="F196" s="41">
        <f>SUM(F191:F195)</f>
        <v>1305000</v>
      </c>
      <c r="G196" s="1"/>
      <c r="H196" s="1"/>
      <c r="I196" s="2"/>
      <c r="J196" s="2"/>
      <c r="K196" s="2"/>
      <c r="L196" s="2"/>
    </row>
    <row r="197" spans="1:12" ht="91.5" thickTop="1" thickBot="1">
      <c r="A197" s="1" t="s">
        <v>39</v>
      </c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</row>
    <row r="198" spans="1:12" ht="30.75" thickTop="1">
      <c r="A198" s="1"/>
      <c r="B198" s="1"/>
      <c r="C198" s="20" t="s">
        <v>4</v>
      </c>
      <c r="D198" s="21" t="s">
        <v>5</v>
      </c>
      <c r="E198" s="21" t="s">
        <v>52</v>
      </c>
      <c r="F198" s="26" t="s">
        <v>33</v>
      </c>
      <c r="G198" s="1"/>
      <c r="H198" s="1"/>
      <c r="I198" s="2"/>
      <c r="J198" s="2"/>
      <c r="K198" s="2"/>
      <c r="L198" s="2"/>
    </row>
    <row r="199" spans="1:12" ht="24.95" customHeight="1">
      <c r="A199" s="1"/>
      <c r="B199" s="1"/>
      <c r="C199" s="42">
        <v>1</v>
      </c>
      <c r="D199" s="13" t="s">
        <v>63</v>
      </c>
      <c r="E199" s="13">
        <v>4</v>
      </c>
      <c r="F199" s="43">
        <f>(E76/E199)/1000</f>
        <v>31.375</v>
      </c>
      <c r="G199" s="1"/>
      <c r="H199" s="1"/>
      <c r="I199" s="2"/>
      <c r="J199" s="2"/>
      <c r="K199" s="2"/>
      <c r="L199" s="2"/>
    </row>
    <row r="200" spans="1:12" ht="24.95" customHeight="1">
      <c r="A200" s="1"/>
      <c r="B200" s="1"/>
      <c r="C200" s="44">
        <v>2</v>
      </c>
      <c r="D200" s="5" t="s">
        <v>64</v>
      </c>
      <c r="E200" s="9">
        <v>0.05</v>
      </c>
      <c r="F200" s="45">
        <f>(F196*E200)/1000</f>
        <v>65.25</v>
      </c>
      <c r="G200" s="1"/>
      <c r="H200" s="1"/>
      <c r="I200" s="2"/>
      <c r="J200" s="2"/>
      <c r="K200" s="2"/>
      <c r="L200" s="2"/>
    </row>
    <row r="201" spans="1:12" ht="24.95" customHeight="1" thickBot="1">
      <c r="A201" s="1"/>
      <c r="B201" s="1"/>
      <c r="C201" s="76" t="s">
        <v>7</v>
      </c>
      <c r="D201" s="77"/>
      <c r="E201" s="46"/>
      <c r="F201" s="27">
        <f>SUM(F199:F200)</f>
        <v>96.625</v>
      </c>
      <c r="G201" s="1"/>
      <c r="H201" s="1"/>
      <c r="I201" s="2"/>
      <c r="J201" s="2"/>
      <c r="K201" s="2"/>
      <c r="L201" s="2"/>
    </row>
    <row r="202" spans="1:12" ht="31.5" thickTop="1" thickBot="1">
      <c r="A202" s="1" t="s">
        <v>40</v>
      </c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</row>
    <row r="203" spans="1:12" ht="24.95" customHeight="1" thickTop="1">
      <c r="A203" s="1"/>
      <c r="B203" s="85" t="s">
        <v>5</v>
      </c>
      <c r="C203" s="82"/>
      <c r="D203" s="16" t="s">
        <v>69</v>
      </c>
      <c r="E203" s="1"/>
      <c r="F203" s="1"/>
      <c r="G203" s="1"/>
      <c r="H203" s="1"/>
      <c r="I203" s="2"/>
      <c r="J203" s="2"/>
      <c r="K203" s="2"/>
      <c r="L203" s="2"/>
    </row>
    <row r="204" spans="1:12" ht="24.95" customHeight="1">
      <c r="A204" s="1"/>
      <c r="B204" s="86" t="s">
        <v>41</v>
      </c>
      <c r="C204" s="87"/>
      <c r="D204" s="47">
        <f>F196</f>
        <v>1305000</v>
      </c>
      <c r="E204" s="1"/>
      <c r="F204" s="1"/>
      <c r="G204" s="1"/>
      <c r="H204" s="1"/>
      <c r="I204" s="2"/>
      <c r="J204" s="2"/>
      <c r="K204" s="2"/>
      <c r="L204" s="2"/>
    </row>
    <row r="205" spans="1:12" ht="24.95" customHeight="1">
      <c r="A205" s="1"/>
      <c r="B205" s="86" t="s">
        <v>42</v>
      </c>
      <c r="C205" s="87"/>
      <c r="D205" s="48">
        <f>E175</f>
        <v>675640.47837299993</v>
      </c>
      <c r="E205" s="1"/>
      <c r="F205" s="1"/>
      <c r="G205" s="1"/>
      <c r="H205" s="1"/>
      <c r="I205" s="2"/>
      <c r="J205" s="2"/>
      <c r="K205" s="2"/>
      <c r="L205" s="2"/>
    </row>
    <row r="206" spans="1:12" ht="24.95" customHeight="1">
      <c r="A206" s="1"/>
      <c r="B206" s="86" t="s">
        <v>43</v>
      </c>
      <c r="C206" s="87"/>
      <c r="D206" s="49">
        <f>D204-D205</f>
        <v>629359.52162700007</v>
      </c>
      <c r="E206" s="1"/>
      <c r="F206" s="1"/>
      <c r="G206" s="1"/>
      <c r="H206" s="1"/>
      <c r="I206" s="2"/>
      <c r="J206" s="2"/>
      <c r="K206" s="2"/>
      <c r="L206" s="2"/>
    </row>
    <row r="207" spans="1:12" ht="24.95" customHeight="1">
      <c r="A207" s="1"/>
      <c r="B207" s="86" t="s">
        <v>44</v>
      </c>
      <c r="C207" s="87"/>
      <c r="D207" s="24">
        <f>F200</f>
        <v>65.25</v>
      </c>
      <c r="E207" s="1"/>
      <c r="F207" s="1"/>
      <c r="G207" s="1"/>
      <c r="H207" s="1"/>
      <c r="I207" s="2"/>
      <c r="J207" s="2"/>
      <c r="K207" s="2"/>
      <c r="L207" s="2"/>
    </row>
    <row r="208" spans="1:12" ht="34.5" customHeight="1">
      <c r="A208" s="1"/>
      <c r="B208" s="86" t="s">
        <v>45</v>
      </c>
      <c r="C208" s="87"/>
      <c r="D208" s="24">
        <f>F199</f>
        <v>31.375</v>
      </c>
      <c r="E208" s="1"/>
      <c r="F208" s="1"/>
      <c r="G208" s="1"/>
      <c r="H208" s="1"/>
      <c r="I208" s="2"/>
      <c r="J208" s="2"/>
      <c r="K208" s="2"/>
      <c r="L208" s="2"/>
    </row>
    <row r="209" spans="1:12" ht="39.75" customHeight="1" thickBot="1">
      <c r="A209" s="1"/>
      <c r="B209" s="98" t="s">
        <v>46</v>
      </c>
      <c r="C209" s="99"/>
      <c r="D209" s="50">
        <f>D206-D207-D208</f>
        <v>629262.89662700007</v>
      </c>
      <c r="E209" s="1"/>
      <c r="F209" s="1"/>
      <c r="G209" s="1"/>
      <c r="H209" s="1"/>
      <c r="I209" s="2"/>
      <c r="J209" s="2"/>
      <c r="K209" s="2"/>
      <c r="L209" s="2"/>
    </row>
    <row r="210" spans="1:12" ht="15.75" thickTop="1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</row>
    <row r="211" spans="1:12" ht="60.75" thickBot="1">
      <c r="A211" s="1" t="s">
        <v>47</v>
      </c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</row>
    <row r="212" spans="1:12" ht="20.100000000000001" customHeight="1" thickTop="1">
      <c r="A212" s="1"/>
      <c r="B212" s="85" t="s">
        <v>5</v>
      </c>
      <c r="C212" s="82"/>
      <c r="D212" s="22" t="s">
        <v>69</v>
      </c>
      <c r="E212" s="1"/>
      <c r="F212" s="1"/>
      <c r="G212" s="1"/>
      <c r="H212" s="1"/>
      <c r="I212" s="2"/>
      <c r="J212" s="2"/>
      <c r="K212" s="2"/>
      <c r="L212" s="2"/>
    </row>
    <row r="213" spans="1:12" ht="31.5" customHeight="1" thickBot="1">
      <c r="A213" s="1"/>
      <c r="B213" s="86" t="str">
        <f>B209</f>
        <v>سود ویژه قبل از کسر مالیات</v>
      </c>
      <c r="C213" s="87"/>
      <c r="D213" s="48">
        <f>D209</f>
        <v>629262.89662700007</v>
      </c>
      <c r="E213" s="1"/>
      <c r="F213" s="1"/>
      <c r="G213" s="1"/>
      <c r="H213" s="1"/>
      <c r="I213" s="2"/>
      <c r="J213" s="2"/>
      <c r="K213" s="2"/>
      <c r="L213" s="2"/>
    </row>
    <row r="214" spans="1:12" ht="20.100000000000001" customHeight="1" thickTop="1" thickBot="1">
      <c r="A214" s="1"/>
      <c r="B214" s="86" t="s">
        <v>66</v>
      </c>
      <c r="C214" s="87"/>
      <c r="D214" s="48">
        <f>D213*G214</f>
        <v>157315.72415675002</v>
      </c>
      <c r="E214" s="1"/>
      <c r="F214" s="51" t="s">
        <v>65</v>
      </c>
      <c r="G214" s="52">
        <v>0.25</v>
      </c>
      <c r="H214" s="1"/>
      <c r="I214" s="2"/>
      <c r="J214" s="2"/>
      <c r="K214" s="2"/>
      <c r="L214" s="2"/>
    </row>
    <row r="215" spans="1:12" ht="30" customHeight="1" thickTop="1">
      <c r="A215" s="1"/>
      <c r="B215" s="86" t="s">
        <v>50</v>
      </c>
      <c r="C215" s="87"/>
      <c r="D215" s="48">
        <f>D213-D214</f>
        <v>471947.17247025005</v>
      </c>
      <c r="E215" s="1"/>
      <c r="F215" s="1"/>
      <c r="G215" s="1"/>
      <c r="H215" s="1"/>
      <c r="I215" s="2"/>
      <c r="J215" s="2"/>
      <c r="K215" s="2"/>
      <c r="L215" s="2"/>
    </row>
    <row r="216" spans="1:12" ht="20.100000000000001" customHeight="1">
      <c r="A216" s="1"/>
      <c r="B216" s="86" t="s">
        <v>48</v>
      </c>
      <c r="C216" s="87"/>
      <c r="D216" s="30">
        <f>G146</f>
        <v>3952.01712</v>
      </c>
      <c r="E216" s="1"/>
      <c r="F216" s="1"/>
      <c r="G216" s="1"/>
      <c r="H216" s="1"/>
      <c r="I216" s="2"/>
      <c r="J216" s="2"/>
      <c r="K216" s="2"/>
      <c r="L216" s="2"/>
    </row>
    <row r="217" spans="1:12" ht="20.100000000000001" customHeight="1" thickBot="1">
      <c r="A217" s="1"/>
      <c r="B217" s="98" t="s">
        <v>49</v>
      </c>
      <c r="C217" s="99"/>
      <c r="D217" s="61">
        <f>D215+D216</f>
        <v>475899.18959025003</v>
      </c>
      <c r="E217" s="1"/>
      <c r="F217" s="1"/>
      <c r="G217" s="1"/>
      <c r="H217" s="1"/>
      <c r="I217" s="2"/>
      <c r="J217" s="2"/>
      <c r="K217" s="2"/>
      <c r="L217" s="2"/>
    </row>
    <row r="218" spans="1:12" ht="15.75" thickTop="1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</row>
    <row r="219" spans="1:12" ht="15.75" thickBot="1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</row>
    <row r="220" spans="1:12" ht="20.100000000000001" customHeight="1" thickTop="1">
      <c r="A220" s="1"/>
      <c r="B220" s="1"/>
      <c r="C220" s="92" t="s">
        <v>51</v>
      </c>
      <c r="D220" s="21" t="s">
        <v>52</v>
      </c>
      <c r="E220" s="53">
        <f>D188/D217</f>
        <v>249.0351258047784</v>
      </c>
      <c r="F220" s="1"/>
      <c r="G220" s="1"/>
      <c r="H220" s="1"/>
      <c r="I220" s="2"/>
      <c r="J220" s="2"/>
      <c r="K220" s="2"/>
      <c r="L220" s="2"/>
    </row>
    <row r="221" spans="1:12" ht="23.25" customHeight="1" thickBot="1">
      <c r="A221" s="1"/>
      <c r="B221" s="1"/>
      <c r="C221" s="93"/>
      <c r="D221" s="54" t="s">
        <v>53</v>
      </c>
      <c r="E221" s="55">
        <f>E220*12</f>
        <v>2988.4215096573407</v>
      </c>
      <c r="F221" s="1"/>
      <c r="G221" s="1"/>
      <c r="H221" s="1"/>
      <c r="I221" s="2"/>
      <c r="J221" s="2"/>
      <c r="K221" s="2"/>
      <c r="L221" s="2"/>
    </row>
    <row r="222" spans="1:12" ht="16.5" thickTop="1" thickBo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</row>
    <row r="223" spans="1:12" ht="106.5" thickTop="1" thickBot="1">
      <c r="A223" s="1"/>
      <c r="B223" s="1"/>
      <c r="C223" s="56" t="s">
        <v>54</v>
      </c>
      <c r="D223" s="57">
        <f>100-((D217*100)/F196)</f>
        <v>63.532629150172411</v>
      </c>
      <c r="E223" s="1"/>
      <c r="F223" s="1"/>
      <c r="G223" s="1"/>
      <c r="H223" s="1"/>
      <c r="I223" s="2"/>
      <c r="J223" s="2"/>
      <c r="K223" s="2"/>
      <c r="L223" s="2"/>
    </row>
    <row r="224" spans="1:12" ht="46.5" thickTop="1" thickBot="1">
      <c r="A224" s="1" t="s">
        <v>55</v>
      </c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</row>
    <row r="225" spans="1:12" ht="15.75" thickTop="1">
      <c r="A225" s="1"/>
      <c r="B225" s="85" t="s">
        <v>5</v>
      </c>
      <c r="C225" s="82"/>
      <c r="D225" s="80" t="s">
        <v>70</v>
      </c>
      <c r="E225" s="81"/>
      <c r="F225" s="82" t="s">
        <v>71</v>
      </c>
      <c r="G225" s="82"/>
      <c r="H225" s="83" t="s">
        <v>72</v>
      </c>
      <c r="I225" s="2"/>
      <c r="J225" s="2"/>
      <c r="K225" s="2"/>
      <c r="L225" s="2"/>
    </row>
    <row r="226" spans="1:12" ht="21" customHeight="1">
      <c r="A226" s="1"/>
      <c r="B226" s="86"/>
      <c r="C226" s="87"/>
      <c r="D226" s="12" t="s">
        <v>56</v>
      </c>
      <c r="E226" s="12" t="s">
        <v>57</v>
      </c>
      <c r="F226" s="12" t="s">
        <v>56</v>
      </c>
      <c r="G226" s="12" t="s">
        <v>57</v>
      </c>
      <c r="H226" s="84"/>
      <c r="I226" s="2"/>
      <c r="J226" s="2"/>
      <c r="K226" s="2"/>
      <c r="L226" s="2"/>
    </row>
    <row r="227" spans="1:12" ht="33.75" customHeight="1">
      <c r="A227" s="1"/>
      <c r="B227" s="86" t="str">
        <f>B93</f>
        <v>مواد اولیه و نهاده ای تولید</v>
      </c>
      <c r="C227" s="87"/>
      <c r="D227" s="7">
        <f>G105*E227</f>
        <v>0</v>
      </c>
      <c r="E227" s="6">
        <v>1</v>
      </c>
      <c r="F227" s="7">
        <f>G105*G227</f>
        <v>0</v>
      </c>
      <c r="G227" s="6">
        <f>100%-E227</f>
        <v>0</v>
      </c>
      <c r="H227" s="30">
        <f t="shared" ref="H227:H234" si="9">D227+F227</f>
        <v>0</v>
      </c>
      <c r="I227" s="2"/>
      <c r="J227" s="2"/>
      <c r="K227" s="2"/>
      <c r="L227" s="2"/>
    </row>
    <row r="228" spans="1:12" ht="18" customHeight="1">
      <c r="A228" s="1"/>
      <c r="B228" s="86" t="str">
        <f>B106</f>
        <v>حقوق و دستمزد</v>
      </c>
      <c r="C228" s="87"/>
      <c r="D228" s="7">
        <f>G120*E228</f>
        <v>222999</v>
      </c>
      <c r="E228" s="6">
        <v>0.35</v>
      </c>
      <c r="F228" s="7">
        <f>G120*G228</f>
        <v>414141</v>
      </c>
      <c r="G228" s="6">
        <f>100%-E228</f>
        <v>0.65</v>
      </c>
      <c r="H228" s="30">
        <f t="shared" si="9"/>
        <v>637140</v>
      </c>
      <c r="I228" s="2"/>
      <c r="J228" s="2"/>
      <c r="K228" s="2"/>
      <c r="L228" s="2"/>
    </row>
    <row r="229" spans="1:12" ht="18" customHeight="1">
      <c r="A229" s="1"/>
      <c r="B229" s="86" t="str">
        <f>B147</f>
        <v>سوخت و انرژی</v>
      </c>
      <c r="C229" s="87"/>
      <c r="D229" s="7">
        <f>H159*E229</f>
        <v>0</v>
      </c>
      <c r="E229" s="6">
        <v>0.8</v>
      </c>
      <c r="F229" s="7">
        <f>H159*G229</f>
        <v>0</v>
      </c>
      <c r="G229" s="6">
        <f t="shared" ref="G229:G234" si="10">100%-E229</f>
        <v>0.19999999999999996</v>
      </c>
      <c r="H229" s="30">
        <f t="shared" si="9"/>
        <v>0</v>
      </c>
      <c r="I229" s="2"/>
      <c r="J229" s="2"/>
      <c r="K229" s="2"/>
      <c r="L229" s="2"/>
    </row>
    <row r="230" spans="1:12" ht="27.75" customHeight="1">
      <c r="A230" s="1"/>
      <c r="B230" s="86" t="str">
        <f>B121</f>
        <v>هزینه نگهداری و تعمیرات</v>
      </c>
      <c r="C230" s="87"/>
      <c r="D230" s="7">
        <f>G133*E229</f>
        <v>1900.0841120000002</v>
      </c>
      <c r="E230" s="6">
        <v>0.8</v>
      </c>
      <c r="F230" s="7">
        <f>G133*G230</f>
        <v>475.02102799999994</v>
      </c>
      <c r="G230" s="6">
        <f t="shared" si="10"/>
        <v>0.19999999999999996</v>
      </c>
      <c r="H230" s="30">
        <f t="shared" si="9"/>
        <v>2375.1051400000001</v>
      </c>
      <c r="I230" s="2"/>
      <c r="J230" s="2"/>
      <c r="K230" s="2"/>
      <c r="L230" s="2"/>
    </row>
    <row r="231" spans="1:12" ht="18" customHeight="1">
      <c r="A231" s="1"/>
      <c r="B231" s="86" t="str">
        <f>B134</f>
        <v>هزینه استهلاک</v>
      </c>
      <c r="C231" s="87"/>
      <c r="D231" s="7">
        <f>G146*E231</f>
        <v>0</v>
      </c>
      <c r="E231" s="6">
        <v>0</v>
      </c>
      <c r="F231" s="7">
        <f>G146*G231</f>
        <v>3952.01712</v>
      </c>
      <c r="G231" s="6">
        <f t="shared" si="10"/>
        <v>1</v>
      </c>
      <c r="H231" s="30">
        <f t="shared" si="9"/>
        <v>3952.01712</v>
      </c>
      <c r="I231" s="2"/>
      <c r="J231" s="2"/>
      <c r="K231" s="2"/>
      <c r="L231" s="2"/>
    </row>
    <row r="232" spans="1:12" ht="24.75" customHeight="1">
      <c r="A232" s="1"/>
      <c r="B232" s="86" t="str">
        <f>A189</f>
        <v>فروش</v>
      </c>
      <c r="C232" s="87"/>
      <c r="D232" s="7">
        <f>F200*E232</f>
        <v>65.25</v>
      </c>
      <c r="E232" s="6">
        <v>1</v>
      </c>
      <c r="F232" s="7">
        <f>F200*G232</f>
        <v>0</v>
      </c>
      <c r="G232" s="6">
        <f t="shared" si="10"/>
        <v>0</v>
      </c>
      <c r="H232" s="30">
        <f t="shared" si="9"/>
        <v>65.25</v>
      </c>
      <c r="I232" s="2"/>
      <c r="J232" s="2"/>
      <c r="K232" s="2"/>
      <c r="L232" s="2"/>
    </row>
    <row r="233" spans="1:12" ht="31.5" customHeight="1">
      <c r="A233" s="1"/>
      <c r="B233" s="86" t="str">
        <f>B208</f>
        <v>استهلاک هزینه های قبل از بهره برداری</v>
      </c>
      <c r="C233" s="87"/>
      <c r="D233" s="7">
        <f>F199*E233</f>
        <v>0</v>
      </c>
      <c r="E233" s="6">
        <v>0</v>
      </c>
      <c r="F233" s="7">
        <f>E76*G233</f>
        <v>125500</v>
      </c>
      <c r="G233" s="6">
        <f t="shared" si="10"/>
        <v>1</v>
      </c>
      <c r="H233" s="30">
        <f t="shared" si="9"/>
        <v>125500</v>
      </c>
      <c r="I233" s="2"/>
      <c r="J233" s="2"/>
      <c r="K233" s="2"/>
      <c r="L233" s="2"/>
    </row>
    <row r="234" spans="1:12" ht="19.5" customHeight="1">
      <c r="A234" s="1"/>
      <c r="B234" s="86" t="s">
        <v>58</v>
      </c>
      <c r="C234" s="87"/>
      <c r="D234" s="7">
        <f>E174*E234</f>
        <v>27347.352696050002</v>
      </c>
      <c r="E234" s="6">
        <v>0.85</v>
      </c>
      <c r="F234" s="7">
        <f>E174*G234</f>
        <v>4826.0034169500013</v>
      </c>
      <c r="G234" s="6">
        <f t="shared" si="10"/>
        <v>0.15000000000000002</v>
      </c>
      <c r="H234" s="30">
        <f t="shared" si="9"/>
        <v>32173.356113000002</v>
      </c>
      <c r="I234" s="2"/>
      <c r="J234" s="2"/>
      <c r="K234" s="2"/>
      <c r="L234" s="2"/>
    </row>
    <row r="235" spans="1:12" ht="18" customHeight="1" thickBot="1">
      <c r="A235" s="1"/>
      <c r="B235" s="72" t="s">
        <v>59</v>
      </c>
      <c r="C235" s="73"/>
      <c r="D235" s="58">
        <f>SUM(D227:D234)</f>
        <v>252311.68680805003</v>
      </c>
      <c r="E235" s="59"/>
      <c r="F235" s="58">
        <f>SUM(F227:F234)</f>
        <v>548894.0415649499</v>
      </c>
      <c r="G235" s="59"/>
      <c r="H235" s="31">
        <f>SUM(H227:H234)</f>
        <v>801205.72837299993</v>
      </c>
      <c r="I235" s="2"/>
      <c r="J235" s="2"/>
      <c r="K235" s="2"/>
      <c r="L235" s="2"/>
    </row>
    <row r="236" spans="1:12" ht="18" customHeight="1" thickTop="1" thickBot="1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</row>
    <row r="237" spans="1:12" ht="32.25" customHeight="1" thickTop="1" thickBot="1">
      <c r="A237" s="1"/>
      <c r="B237" s="96" t="s">
        <v>60</v>
      </c>
      <c r="C237" s="96"/>
      <c r="D237" s="60">
        <f>(F235/(F196-D235))*F196</f>
        <v>680454.71320022759</v>
      </c>
      <c r="E237" s="1"/>
      <c r="F237" s="1"/>
      <c r="G237" s="1"/>
      <c r="H237" s="1"/>
      <c r="I237" s="2"/>
      <c r="J237" s="2"/>
      <c r="K237" s="2"/>
      <c r="L237" s="2"/>
    </row>
    <row r="238" spans="1:12" ht="15.75" thickTop="1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</row>
    <row r="239" spans="1:12" s="10" customForma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</sheetData>
  <mergeCells count="67">
    <mergeCell ref="A18:B18"/>
    <mergeCell ref="A44:B44"/>
    <mergeCell ref="B232:C232"/>
    <mergeCell ref="B233:C233"/>
    <mergeCell ref="B234:C234"/>
    <mergeCell ref="B216:C216"/>
    <mergeCell ref="B217:C217"/>
    <mergeCell ref="B225:C226"/>
    <mergeCell ref="B209:C209"/>
    <mergeCell ref="B212:C212"/>
    <mergeCell ref="B213:C213"/>
    <mergeCell ref="B214:C214"/>
    <mergeCell ref="B215:C215"/>
    <mergeCell ref="B204:C204"/>
    <mergeCell ref="B205:C205"/>
    <mergeCell ref="B206:C206"/>
    <mergeCell ref="B235:C235"/>
    <mergeCell ref="B237:C237"/>
    <mergeCell ref="B227:C227"/>
    <mergeCell ref="B228:C228"/>
    <mergeCell ref="B229:C229"/>
    <mergeCell ref="B230:C230"/>
    <mergeCell ref="B231:C231"/>
    <mergeCell ref="B207:C207"/>
    <mergeCell ref="B208:C208"/>
    <mergeCell ref="B187:C187"/>
    <mergeCell ref="B194:C194"/>
    <mergeCell ref="B195:C195"/>
    <mergeCell ref="B196:D196"/>
    <mergeCell ref="B203:C203"/>
    <mergeCell ref="B188:C188"/>
    <mergeCell ref="B190:C190"/>
    <mergeCell ref="B191:C191"/>
    <mergeCell ref="B192:C192"/>
    <mergeCell ref="B193:C193"/>
    <mergeCell ref="F225:G225"/>
    <mergeCell ref="H225:H226"/>
    <mergeCell ref="C17:F17"/>
    <mergeCell ref="C30:F30"/>
    <mergeCell ref="C43:F43"/>
    <mergeCell ref="C56:F56"/>
    <mergeCell ref="C66:D66"/>
    <mergeCell ref="B177:C177"/>
    <mergeCell ref="B178:C178"/>
    <mergeCell ref="B179:C179"/>
    <mergeCell ref="B180:C180"/>
    <mergeCell ref="C220:C221"/>
    <mergeCell ref="B181:C182"/>
    <mergeCell ref="B183:C183"/>
    <mergeCell ref="B185:C185"/>
    <mergeCell ref="B186:C186"/>
    <mergeCell ref="A239:L239"/>
    <mergeCell ref="C119:E119"/>
    <mergeCell ref="C105:F105"/>
    <mergeCell ref="C118:F118"/>
    <mergeCell ref="C76:D76"/>
    <mergeCell ref="C89:D89"/>
    <mergeCell ref="C91:D91"/>
    <mergeCell ref="C173:D173"/>
    <mergeCell ref="C175:D175"/>
    <mergeCell ref="C201:D201"/>
    <mergeCell ref="C120:F120"/>
    <mergeCell ref="C133:F133"/>
    <mergeCell ref="C146:F146"/>
    <mergeCell ref="C159:G159"/>
    <mergeCell ref="C160:H160"/>
    <mergeCell ref="D225:E225"/>
  </mergeCells>
  <printOptions horizontalCentered="1"/>
  <pageMargins left="0.15748031496062992" right="0.15748031496062992" top="0.43307086614173229" bottom="0.23622047244094491" header="0.15748031496062992" footer="0.15748031496062992"/>
  <pageSetup scale="81" orientation="portrait" useFirstPageNumber="1" horizontalDpi="200" verticalDpi="200" r:id="rId1"/>
  <headerFooter>
    <oddHeader xml:space="preserve">&amp;C&amp;"B Titr,Bold"محاسبات مالي طرح توجيهي احداث/تجهيزپروژه .....شهرداري ...&amp;"-,Bold"&amp;14 </oddHeader>
    <oddFooter>&amp;C&amp;P</oddFooter>
  </headerFooter>
  <rowBreaks count="9" manualBreakCount="9">
    <brk id="30" max="7" man="1"/>
    <brk id="56" max="7" man="1"/>
    <brk id="91" max="7" man="1"/>
    <brk id="120" max="7" man="1"/>
    <brk id="146" max="7" man="1"/>
    <brk id="175" max="7" man="1"/>
    <brk id="201" max="7" man="1"/>
    <brk id="223" max="7" man="1"/>
    <brk id="2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فرم محاسبات مالي طرح توجيهي</vt:lpstr>
      <vt:lpstr>Sheet1</vt:lpstr>
      <vt:lpstr>'فرم محاسبات مالي طرح توجيهي'!Print_Area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</dc:creator>
  <cp:lastModifiedBy>Cnet</cp:lastModifiedBy>
  <cp:lastPrinted>2016-12-26T06:02:44Z</cp:lastPrinted>
  <dcterms:created xsi:type="dcterms:W3CDTF">2015-05-20T23:41:18Z</dcterms:created>
  <dcterms:modified xsi:type="dcterms:W3CDTF">2018-03-15T07:20:53Z</dcterms:modified>
</cp:coreProperties>
</file>